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UDEG\GELIC\GELIC 2021\COLIC\PREGÃO\Editais Concluídos\Pregão nº 22-2021 - Vigilância - Sede - 05-11-2021\"/>
    </mc:Choice>
  </mc:AlternateContent>
  <xr:revisionPtr revIDLastSave="0" documentId="13_ncr:1_{E151C8B4-4977-44B0-8EA6-E9C7FB767DB3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INSUMOS - UNIFORME" sheetId="22" r:id="rId1"/>
    <sheet name="INSUMOS - EQUIPAMENTOS" sheetId="23" r:id="rId2"/>
    <sheet name="12x36 - DIURNO (ARMADA)" sheetId="1" r:id="rId3"/>
    <sheet name="12 x36 - NOTURNO (ARMADA)" sheetId="17" r:id="rId4"/>
    <sheet name="VALOR GLOBAL" sheetId="21" r:id="rId5"/>
  </sheets>
  <definedNames>
    <definedName name="_xlnm.Print_Area" localSheetId="3">'12 x36 - NOTURNO (ARMADA)'!$A$1:$D$152</definedName>
    <definedName name="_xlnm.Print_Area" localSheetId="2">'12x36 - DIURNO (ARMADA)'!$A$1:$D$149</definedName>
    <definedName name="_xlnm.Print_Area" localSheetId="1">'INSUMOS - EQUIPAMENTOS'!$A$1:$I$29</definedName>
    <definedName name="_xlnm.Print_Area" localSheetId="0">'INSUMOS - UNIFORME'!$A$1:$F$26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6" i="17" l="1"/>
  <c r="C137" i="17"/>
  <c r="C138" i="17"/>
  <c r="C134" i="17"/>
  <c r="C133" i="17"/>
  <c r="C101" i="17"/>
  <c r="C102" i="17"/>
  <c r="C103" i="17"/>
  <c r="C104" i="17"/>
  <c r="C100" i="17"/>
  <c r="C68" i="17"/>
  <c r="C69" i="17"/>
  <c r="C70" i="17"/>
  <c r="C67" i="17"/>
  <c r="C66" i="17"/>
  <c r="C65" i="17"/>
  <c r="C52" i="17"/>
  <c r="D28" i="17"/>
  <c r="F26" i="23" l="1"/>
  <c r="H26" i="23" s="1"/>
  <c r="I26" i="23" s="1"/>
  <c r="F25" i="23"/>
  <c r="H25" i="23" s="1"/>
  <c r="I25" i="23" s="1"/>
  <c r="F24" i="23"/>
  <c r="H24" i="23" s="1"/>
  <c r="I24" i="23" s="1"/>
  <c r="F23" i="23"/>
  <c r="H23" i="23" s="1"/>
  <c r="I23" i="23" s="1"/>
  <c r="F22" i="23"/>
  <c r="H22" i="23" s="1"/>
  <c r="I22" i="23" s="1"/>
  <c r="F21" i="23"/>
  <c r="H21" i="23" s="1"/>
  <c r="I21" i="23" s="1"/>
  <c r="F20" i="23"/>
  <c r="H20" i="23" s="1"/>
  <c r="I20" i="23" s="1"/>
  <c r="F19" i="23"/>
  <c r="H19" i="23" s="1"/>
  <c r="I19" i="23" s="1"/>
  <c r="F18" i="23"/>
  <c r="H18" i="23" s="1"/>
  <c r="I18" i="23" s="1"/>
  <c r="F17" i="23"/>
  <c r="H17" i="23" s="1"/>
  <c r="I17" i="23" s="1"/>
  <c r="E25" i="22"/>
  <c r="F25" i="22" s="1"/>
  <c r="E24" i="22"/>
  <c r="F24" i="22" s="1"/>
  <c r="E23" i="22"/>
  <c r="F23" i="22" s="1"/>
  <c r="E22" i="22"/>
  <c r="F22" i="22" s="1"/>
  <c r="E21" i="22"/>
  <c r="F21" i="22" s="1"/>
  <c r="E20" i="22"/>
  <c r="F20" i="22" s="1"/>
  <c r="E19" i="22"/>
  <c r="F19" i="22" s="1"/>
  <c r="E18" i="22"/>
  <c r="F18" i="22" s="1"/>
  <c r="I27" i="23" l="1"/>
  <c r="I29" i="23" s="1"/>
  <c r="F26" i="22"/>
  <c r="D126" i="17" l="1"/>
  <c r="D123" i="1"/>
  <c r="D125" i="17"/>
  <c r="D122" i="1"/>
  <c r="D64" i="1"/>
  <c r="D29" i="1"/>
  <c r="D66" i="17"/>
  <c r="C135" i="17"/>
  <c r="C85" i="17"/>
  <c r="C58" i="17"/>
  <c r="C77" i="17" s="1"/>
  <c r="C41" i="17"/>
  <c r="C132" i="1"/>
  <c r="C39" i="1"/>
  <c r="C56" i="1"/>
  <c r="C75" i="1" s="1"/>
  <c r="C83" i="1"/>
  <c r="C86" i="17" l="1"/>
  <c r="C89" i="17"/>
  <c r="C87" i="1"/>
  <c r="C84" i="1"/>
  <c r="D29" i="17"/>
  <c r="D30" i="17" s="1"/>
  <c r="D65" i="17"/>
  <c r="D31" i="1"/>
  <c r="D38" i="1" s="1"/>
  <c r="D63" i="1"/>
  <c r="C42" i="17"/>
  <c r="C43" i="17" s="1"/>
  <c r="C76" i="17" s="1"/>
  <c r="C86" i="1"/>
  <c r="C40" i="1"/>
  <c r="C41" i="1" s="1"/>
  <c r="C74" i="1" s="1"/>
  <c r="C88" i="17"/>
  <c r="C103" i="1"/>
  <c r="C69" i="1" l="1"/>
  <c r="D76" i="1" s="1"/>
  <c r="C71" i="17"/>
  <c r="D78" i="17" s="1"/>
  <c r="D52" i="1"/>
  <c r="D87" i="1"/>
  <c r="D50" i="1"/>
  <c r="D54" i="1"/>
  <c r="D142" i="1"/>
  <c r="D109" i="1"/>
  <c r="D51" i="1"/>
  <c r="D83" i="1"/>
  <c r="D82" i="1"/>
  <c r="D53" i="1"/>
  <c r="D85" i="1"/>
  <c r="D99" i="1"/>
  <c r="D101" i="1"/>
  <c r="D98" i="1"/>
  <c r="D55" i="1"/>
  <c r="D100" i="1"/>
  <c r="D37" i="1"/>
  <c r="D39" i="1" s="1"/>
  <c r="D31" i="17"/>
  <c r="D33" i="17" s="1"/>
  <c r="D52" i="17" s="1"/>
  <c r="D48" i="1"/>
  <c r="D102" i="1"/>
  <c r="D86" i="1"/>
  <c r="D97" i="1"/>
  <c r="D49" i="1"/>
  <c r="D84" i="1"/>
  <c r="C105" i="17"/>
  <c r="C106" i="17" s="1"/>
  <c r="C88" i="1"/>
  <c r="D40" i="1"/>
  <c r="C90" i="17"/>
  <c r="C104" i="1"/>
  <c r="D104" i="1" s="1"/>
  <c r="C109" i="1" l="1"/>
  <c r="C110" i="1" s="1"/>
  <c r="D53" i="17"/>
  <c r="D145" i="17"/>
  <c r="D54" i="17"/>
  <c r="D111" i="17"/>
  <c r="D102" i="17"/>
  <c r="D56" i="1"/>
  <c r="D75" i="1" s="1"/>
  <c r="D103" i="17"/>
  <c r="D56" i="17"/>
  <c r="D39" i="17"/>
  <c r="D103" i="1"/>
  <c r="D105" i="1" s="1"/>
  <c r="D116" i="1" s="1"/>
  <c r="D99" i="17"/>
  <c r="D50" i="17"/>
  <c r="D101" i="17"/>
  <c r="D85" i="17"/>
  <c r="D100" i="17"/>
  <c r="D42" i="17"/>
  <c r="D55" i="17"/>
  <c r="D57" i="17"/>
  <c r="D40" i="17"/>
  <c r="D51" i="17"/>
  <c r="D106" i="17"/>
  <c r="D84" i="17"/>
  <c r="D87" i="17"/>
  <c r="D89" i="17"/>
  <c r="D88" i="17"/>
  <c r="D104" i="17"/>
  <c r="D86" i="17"/>
  <c r="D110" i="1"/>
  <c r="D88" i="1"/>
  <c r="D144" i="1" s="1"/>
  <c r="D41" i="1"/>
  <c r="D74" i="1" s="1"/>
  <c r="C107" i="17"/>
  <c r="C119" i="17" s="1"/>
  <c r="D128" i="17"/>
  <c r="D149" i="17" s="1"/>
  <c r="D125" i="1"/>
  <c r="D146" i="1" s="1"/>
  <c r="C105" i="1"/>
  <c r="C116" i="1" s="1"/>
  <c r="C111" i="1" l="1"/>
  <c r="D111" i="1" s="1"/>
  <c r="D112" i="1" s="1"/>
  <c r="D117" i="1" s="1"/>
  <c r="D118" i="1" s="1"/>
  <c r="D145" i="1" s="1"/>
  <c r="D112" i="17"/>
  <c r="C111" i="17"/>
  <c r="C112" i="17" s="1"/>
  <c r="C113" i="17" s="1"/>
  <c r="D113" i="17" s="1"/>
  <c r="D41" i="17"/>
  <c r="D43" i="17" s="1"/>
  <c r="D76" i="17" s="1"/>
  <c r="D77" i="1"/>
  <c r="D143" i="1" s="1"/>
  <c r="D90" i="17"/>
  <c r="D147" i="17" s="1"/>
  <c r="D58" i="17"/>
  <c r="D77" i="17" s="1"/>
  <c r="D105" i="17"/>
  <c r="D107" i="17" s="1"/>
  <c r="D119" i="17" s="1"/>
  <c r="C112" i="1" l="1"/>
  <c r="C117" i="1" s="1"/>
  <c r="D114" i="17"/>
  <c r="D120" i="17" s="1"/>
  <c r="D121" i="17" s="1"/>
  <c r="D148" i="17" s="1"/>
  <c r="D79" i="17"/>
  <c r="D146" i="17" s="1"/>
  <c r="D147" i="1"/>
  <c r="D130" i="1"/>
  <c r="D131" i="1" s="1"/>
  <c r="C114" i="17"/>
  <c r="C120" i="17" s="1"/>
  <c r="D150" i="17" l="1"/>
  <c r="D133" i="17"/>
  <c r="D134" i="17" s="1"/>
  <c r="D133" i="1"/>
  <c r="D132" i="1"/>
  <c r="D136" i="1" s="1"/>
  <c r="D148" i="1" s="1"/>
  <c r="D149" i="1" s="1"/>
  <c r="C14" i="21" s="1"/>
  <c r="E14" i="21" s="1"/>
  <c r="G14" i="21" s="1"/>
  <c r="D135" i="1"/>
  <c r="D134" i="1"/>
  <c r="D136" i="17" l="1"/>
  <c r="D138" i="17"/>
  <c r="D137" i="17"/>
  <c r="D135" i="17"/>
  <c r="D139" i="17" s="1"/>
  <c r="D151" i="17" s="1"/>
  <c r="D152" i="17" s="1"/>
  <c r="C15" i="21" s="1"/>
  <c r="E15" i="21" s="1"/>
  <c r="G15" i="21" s="1"/>
  <c r="G17" i="21" l="1"/>
  <c r="G18" i="21" s="1"/>
</calcChain>
</file>

<file path=xl/sharedStrings.xml><?xml version="1.0" encoding="utf-8"?>
<sst xmlns="http://schemas.openxmlformats.org/spreadsheetml/2006/main" count="573" uniqueCount="222">
  <si>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</si>
  <si>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</si>
  <si>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</si>
  <si>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</si>
  <si>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</si>
  <si>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</si>
  <si>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</si>
  <si>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</si>
  <si>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</si>
  <si>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</si>
  <si>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</si>
  <si>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</si>
  <si>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</si>
  <si>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</si>
  <si>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</si>
  <si>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</si>
  <si>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</si>
  <si>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</si>
  <si>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</si>
  <si>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</si>
  <si>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</si>
  <si>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</si>
  <si>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</si>
  <si>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</si>
  <si>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</si>
  <si>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</si>
  <si>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</si>
  <si>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</si>
  <si>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</si>
  <si>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</si>
  <si>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</si>
  <si>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</si>
  <si>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(B)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</si>
  <si>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</si>
  <si>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</si>
  <si>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</si>
  <si>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</si>
  <si>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</si>
  <si>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</si>
  <si>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</si>
  <si>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</si>
  <si>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</si>
  <si>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</si>
  <si>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</si>
  <si>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</si>
  <si>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</si>
  <si>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</si>
  <si>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</si>
  <si>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</si>
  <si>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Uniformes, conforme Anexo II-A</t>
  </si>
  <si>
    <t xml:space="preserve">Nº Processo 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</si>
  <si>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</si>
  <si>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</si>
  <si>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</si>
  <si>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</si>
  <si>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</si>
  <si>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</si>
  <si>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</si>
  <si>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</si>
  <si>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</si>
  <si>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</si>
  <si>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</si>
  <si>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</si>
  <si>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</si>
  <si>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</si>
  <si>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</si>
  <si>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</si>
  <si>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</si>
  <si>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</si>
  <si>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</si>
  <si>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</si>
  <si>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</si>
  <si>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</si>
  <si>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</si>
  <si>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</si>
  <si>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</si>
  <si>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</si>
  <si>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</si>
  <si>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</si>
  <si>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</si>
  <si>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</si>
  <si>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</si>
  <si>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</si>
  <si>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</si>
  <si>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</si>
  <si>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</si>
  <si>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</si>
  <si>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</si>
  <si>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</si>
  <si>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</si>
  <si>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</si>
  <si>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</si>
  <si>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</si>
  <si>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</si>
  <si>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</si>
  <si>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</si>
  <si>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</si>
  <si>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</si>
  <si>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</si>
  <si>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</si>
  <si>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</si>
  <si>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</si>
  <si>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</si>
  <si>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</si>
  <si>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</si>
  <si>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</si>
  <si>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</si>
  <si>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</si>
  <si>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</si>
  <si>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</si>
  <si>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</si>
  <si>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</si>
  <si>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</si>
  <si>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</si>
  <si>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</si>
  <si>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</si>
  <si>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</si>
  <si>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Máquinas e Equipamentos, conforme Anexo II-A</t>
  </si>
  <si>
    <t>OBS: Os licitantes devem preencher os campos marcados em amarelo</t>
  </si>
  <si>
    <r>
      <t xml:space="preserve">Auxílio creche  </t>
    </r>
    <r>
      <rPr>
        <sz val="8"/>
        <color indexed="8"/>
        <rFont val="Ecofont Vera Sans"/>
        <family val="2"/>
      </rPr>
      <t>(Cláusula __ da Convenção Coletiva de Trabalho)</t>
    </r>
  </si>
  <si>
    <r>
      <t xml:space="preserve">Outros (Especificar) </t>
    </r>
    <r>
      <rPr>
        <sz val="8"/>
        <color indexed="8"/>
        <rFont val="Ecofont Vera Sans"/>
        <family val="2"/>
      </rPr>
      <t>(Cláusula __</t>
    </r>
    <r>
      <rPr>
        <sz val="8"/>
        <color indexed="8"/>
        <rFont val="Ecofont Vera Sans"/>
        <family val="2"/>
      </rPr>
      <t xml:space="preserve"> da Convenção Coletiva de Trabalho)</t>
    </r>
  </si>
  <si>
    <t>I</t>
  </si>
  <si>
    <t>II</t>
  </si>
  <si>
    <t>QUADRO-RESUMO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</si>
  <si>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</si>
  <si>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</si>
  <si>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</si>
  <si>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</si>
  <si>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</si>
  <si>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</si>
  <si>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</si>
  <si>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TIPO DE SERVIÇO</t>
  </si>
  <si>
    <t>VALOR PROPOSTO POR EMPREGADO</t>
  </si>
  <si>
    <t>QTD. DE EMPREGADOS POR POSTO</t>
  </si>
  <si>
    <t>VALOR PROPOSTO POR POSTO</t>
  </si>
  <si>
    <t>QTD. DE POSTOS</t>
  </si>
  <si>
    <t xml:space="preserve"> (A)</t>
  </si>
  <si>
    <t>( C)</t>
  </si>
  <si>
    <t>(D) = (B x C)</t>
  </si>
  <si>
    <t>(E)</t>
  </si>
  <si>
    <t>(F) = (D x E)</t>
  </si>
  <si>
    <t>VALOR MENSAL</t>
  </si>
  <si>
    <t>VALOR GLOBAL PARA 12 (DOZE) MESES (I X 12)</t>
  </si>
  <si>
    <t>Vigilância armada</t>
  </si>
  <si>
    <t>5173-30</t>
  </si>
  <si>
    <t>Vigilante</t>
  </si>
  <si>
    <t>Adicional de periculosidade (30% sobre salario base)</t>
  </si>
  <si>
    <t>Adicional Noturno</t>
  </si>
  <si>
    <t>Hora Noturna Reduzida</t>
  </si>
  <si>
    <t>Submódulo 4.2 – Substituto na Intrajornada (Redação dada pela Instrução Normativa nº 7, de 2018)</t>
  </si>
  <si>
    <t>4.2</t>
  </si>
  <si>
    <t>Substituto na cobertura de Intervalo para repouso ou alimentação</t>
  </si>
  <si>
    <t>SUBTOTAL DO SUBMÓDULO 4.2</t>
  </si>
  <si>
    <t>TOTAL DO SUBMÓDULO 4.2</t>
  </si>
  <si>
    <r>
      <t xml:space="preserve">Transporte </t>
    </r>
    <r>
      <rPr>
        <sz val="8"/>
        <color indexed="8"/>
        <rFont val="Ecofont Vera Sans"/>
        <family val="2"/>
      </rPr>
      <t>(considerando 15 dias úteis)</t>
    </r>
  </si>
  <si>
    <r>
      <t xml:space="preserve">Auxílio Saúde </t>
    </r>
    <r>
      <rPr>
        <sz val="8"/>
        <rFont val="Ecofont Vera Sans"/>
        <family val="2"/>
      </rPr>
      <t>(Cláusula XX da Convenção Coletiva de Trabalho)</t>
    </r>
  </si>
  <si>
    <t>DIURNO</t>
  </si>
  <si>
    <t>NOTURNO</t>
  </si>
  <si>
    <t>Incidência do submódulo 2.2 sobre o submódulo 4.2</t>
  </si>
  <si>
    <t>Vigilância Armada – Escala 12x36 horas – Diurno</t>
  </si>
  <si>
    <t>Vigilância Armada – Escala 12x36 horas – Noturno</t>
  </si>
  <si>
    <t>Brasília/DF</t>
  </si>
  <si>
    <r>
      <t xml:space="preserve">Auxílio Alimentação </t>
    </r>
    <r>
      <rPr>
        <sz val="8"/>
        <rFont val="Ecofont Vera Sans"/>
        <family val="2"/>
      </rPr>
      <t>(Cláusula 12 da Convenção Coletiva de Trabalho) (considerando 15 dias úteis)</t>
    </r>
  </si>
  <si>
    <t>* Não será admitida a inclusão de benefícios que onerem apenas o tomador de serviços, nos termos do PARECER N.º 15/2014/CPLC/DEPCONSU/PGF/AGU</t>
  </si>
  <si>
    <r>
      <t xml:space="preserve">Seguro de vida </t>
    </r>
    <r>
      <rPr>
        <sz val="8"/>
        <color indexed="8"/>
        <rFont val="Ecofont Vera Sans"/>
        <family val="2"/>
      </rPr>
      <t>(Cláusula 15 da Convenção Coletiva de Trabalho)</t>
    </r>
  </si>
  <si>
    <t>LOGOTIPO</t>
  </si>
  <si>
    <t>RAZÃO SOCIAL:</t>
  </si>
  <si>
    <t>CNPJ:</t>
  </si>
  <si>
    <t>ENDEREÇO:</t>
  </si>
  <si>
    <t>FONE:</t>
  </si>
  <si>
    <t>50500.037015/2021-01</t>
  </si>
  <si>
    <t>ANEXO II-A</t>
  </si>
  <si>
    <t>PLANILHA ESTIMATIVA PARA O CUSTO MENSAL DOS INSUMOS (MÓDULO 5 – INSUMOS DIVERSOS)</t>
  </si>
  <si>
    <t>PLANILHA 01</t>
  </si>
  <si>
    <t>UNIFORMES (Item 11 do Termo de Referência)</t>
  </si>
  <si>
    <t>(A)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</si>
  <si>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</si>
  <si>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</si>
  <si>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</si>
  <si>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</si>
  <si>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</si>
  <si>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</si>
  <si>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</si>
  <si>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</si>
  <si>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</si>
  <si>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</si>
  <si>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VALOR MENSAL A APROPRIAR</t>
  </si>
  <si>
    <t>MÁQUINAS E EQUIPAMENTOS</t>
  </si>
  <si>
    <t>(E) = [(60/D) * C]</t>
  </si>
  <si>
    <t>(F)</t>
  </si>
  <si>
    <t>(G = F X E)</t>
  </si>
  <si>
    <t>(H = G / 60)</t>
  </si>
  <si>
    <t>Item</t>
  </si>
  <si>
    <t>QTD</t>
  </si>
  <si>
    <t>Vida Útil (Meses)</t>
  </si>
  <si>
    <t>QTD a ser utilizada no período máximo vigência do contrato (60 meses)</t>
  </si>
  <si>
    <t>Valor mensal a apropriar R$</t>
  </si>
  <si>
    <t>Crachá</t>
  </si>
  <si>
    <t>UND</t>
  </si>
  <si>
    <t>Cinto com coldre e baleiro</t>
  </si>
  <si>
    <t>I) VALOR MENSAL A APROPRIAR</t>
  </si>
  <si>
    <t>II) QUANTIDADE DE PROFISSIONAIS A SEREM ALOCADOS</t>
  </si>
  <si>
    <t>III) VALOR MENSAL A APROPRIAR POR PROFISSIONAL ALOCADO (I / II)</t>
  </si>
  <si>
    <t>Coturno</t>
  </si>
  <si>
    <t>Cinto</t>
  </si>
  <si>
    <t>Revolver calibre 38 com munição completa, para os vigilantes</t>
  </si>
  <si>
    <t>Apito</t>
  </si>
  <si>
    <t>Cordão de apito</t>
  </si>
  <si>
    <t>Colete à prova de balas</t>
  </si>
  <si>
    <t>Capa para os coletes à prova de balas</t>
  </si>
  <si>
    <t>Lanternas de 03 pilhas, devidamente carregadas.</t>
  </si>
  <si>
    <t>Livro de ocorrência</t>
  </si>
  <si>
    <t>Distintivo tipo broche</t>
  </si>
  <si>
    <t>Camisa</t>
  </si>
  <si>
    <t>Calça</t>
  </si>
  <si>
    <t>Meias</t>
  </si>
  <si>
    <t>Capa de chuva</t>
  </si>
  <si>
    <t>Jaqueta de frio ou japona</t>
  </si>
  <si>
    <t>Quepe simples com emblema</t>
  </si>
  <si>
    <t>PAR</t>
  </si>
  <si>
    <t>PLANILHA 02</t>
  </si>
  <si>
    <t>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</si>
</sst>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  <numFmt numFmtId="166" formatCode="#,##0_ ;\-#,##0\ "/>
  </numFmts>
  <fonts count="27">
    <font>
      <sz val="11"/>
      <color theme="1"/>
      <name val="Calibri"/>
      <family val="2"/>
      <scheme val="minor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theme="1"/>
      <name val="Ecofont Vera Sans"/>
      <family val="2"/>
    </font>
    <font>
      <b/>
      <sz val="10"/>
      <color theme="1"/>
      <name val="Ecofont Vera Sans"/>
    </font>
    <font>
      <b/>
      <i/>
      <sz val="9"/>
      <color theme="1"/>
      <name val="Ecofont Vera Sans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8"/>
      <color theme="1"/>
      <name val="Ecofont Vera Sans"/>
      <family val="2"/>
    </font>
    <font>
      <sz val="8"/>
      <color theme="1"/>
      <name val="Ecofont Vera San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23" fillId="0" borderId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23" fillId="0" borderId="0"/>
    <xf numFmtId="0" fontId="24" fillId="0" borderId="0"/>
    <xf numFmtId="9" fontId="12" fillId="0" borderId="0" applyFont="0" applyFill="0" applyBorder="0" applyAlignment="0" applyProtection="0"/>
    <xf numFmtId="9" fontId="23" fillId="0" borderId="0" applyFill="0" applyBorder="0" applyAlignment="0" applyProtection="0"/>
    <xf numFmtId="9" fontId="22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284">
    <xf numFmtId="0" fontId="0" fillId="0" borderId="0" xfId="0"/>
    <xf numFmtId="44" fontId="13" fillId="0" borderId="1" xfId="1" applyFont="1" applyBorder="1" applyAlignment="1" applyProtection="1">
      <alignment horizontal="center" wrapText="1"/>
      <protection locked="0"/>
    </xf>
    <xf numFmtId="0" fontId="13" fillId="2" borderId="1" xfId="0" applyFont="1" applyFill="1" applyBorder="1" applyAlignment="1" applyProtection="1">
      <alignment wrapText="1"/>
      <protection hidden="1"/>
    </xf>
    <xf numFmtId="0" fontId="14" fillId="2" borderId="1" xfId="0" applyFont="1" applyFill="1" applyBorder="1" applyAlignment="1" applyProtection="1">
      <alignment horizontal="center" vertical="top" wrapText="1"/>
      <protection hidden="1"/>
    </xf>
    <xf numFmtId="0" fontId="15" fillId="0" borderId="0" xfId="0" applyFont="1" applyProtection="1">
      <protection hidden="1"/>
    </xf>
    <xf numFmtId="44" fontId="13" fillId="3" borderId="1" xfId="1" applyFont="1" applyFill="1" applyBorder="1" applyAlignment="1" applyProtection="1">
      <alignment horizontal="center" vertical="center" wrapText="1"/>
      <protection hidden="1"/>
    </xf>
    <xf numFmtId="44" fontId="13" fillId="0" borderId="1" xfId="1" applyFont="1" applyBorder="1" applyAlignment="1" applyProtection="1">
      <alignment horizontal="center" vertical="center" wrapText="1"/>
      <protection hidden="1"/>
    </xf>
    <xf numFmtId="0" fontId="15" fillId="0" borderId="0" xfId="0" applyFont="1" applyProtection="1">
      <protection locked="0"/>
    </xf>
    <xf numFmtId="0" fontId="13" fillId="0" borderId="0" xfId="0" applyFont="1" applyBorder="1" applyAlignment="1" applyProtection="1">
      <alignment horizontal="center" vertical="center" wrapText="1"/>
      <protection hidden="1"/>
    </xf>
    <xf numFmtId="0" fontId="14" fillId="4" borderId="1" xfId="0" applyFont="1" applyFill="1" applyBorder="1" applyAlignment="1" applyProtection="1">
      <alignment horizontal="center" wrapText="1"/>
      <protection hidden="1"/>
    </xf>
    <xf numFmtId="0" fontId="13" fillId="0" borderId="1" xfId="0" applyFont="1" applyBorder="1" applyAlignment="1" applyProtection="1">
      <alignment horizontal="center" wrapText="1"/>
      <protection hidden="1"/>
    </xf>
    <xf numFmtId="44" fontId="14" fillId="2" borderId="1" xfId="1" applyFont="1" applyFill="1" applyBorder="1" applyAlignment="1" applyProtection="1">
      <alignment horizontal="center" wrapText="1"/>
      <protection hidden="1"/>
    </xf>
    <xf numFmtId="0" fontId="13" fillId="0" borderId="1" xfId="0" applyFont="1" applyBorder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4" fillId="0" borderId="1" xfId="0" applyFont="1" applyFill="1" applyBorder="1" applyAlignment="1" applyProtection="1">
      <alignment horizontal="center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10" fontId="4" fillId="0" borderId="1" xfId="2" applyNumberFormat="1" applyFont="1" applyFill="1" applyBorder="1" applyAlignment="1" applyProtection="1">
      <alignment horizontal="center" wrapText="1"/>
      <protection hidden="1"/>
    </xf>
    <xf numFmtId="44" fontId="4" fillId="0" borderId="1" xfId="1" applyFont="1" applyFill="1" applyBorder="1" applyAlignment="1" applyProtection="1">
      <alignment horizontal="center" wrapText="1"/>
      <protection hidden="1"/>
    </xf>
    <xf numFmtId="10" fontId="3" fillId="2" borderId="1" xfId="2" applyNumberFormat="1" applyFont="1" applyFill="1" applyBorder="1" applyAlignment="1" applyProtection="1">
      <alignment horizontal="center" wrapText="1"/>
      <protection hidden="1"/>
    </xf>
    <xf numFmtId="44" fontId="3" fillId="2" borderId="1" xfId="1" applyFont="1" applyFill="1" applyBorder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10" fontId="4" fillId="3" borderId="1" xfId="2" applyNumberFormat="1" applyFont="1" applyFill="1" applyBorder="1" applyAlignment="1" applyProtection="1">
      <alignment horizontal="center" vertical="top" wrapText="1"/>
      <protection hidden="1"/>
    </xf>
    <xf numFmtId="44" fontId="4" fillId="3" borderId="1" xfId="1" applyFont="1" applyFill="1" applyBorder="1" applyAlignment="1" applyProtection="1">
      <alignment horizontal="center" vertical="top" wrapText="1"/>
      <protection hidden="1"/>
    </xf>
    <xf numFmtId="10" fontId="14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4" fillId="2" borderId="1" xfId="1" applyFont="1" applyFill="1" applyBorder="1" applyAlignment="1" applyProtection="1">
      <alignment horizontal="center" vertical="top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vertical="top" wrapText="1"/>
      <protection hidden="1"/>
    </xf>
    <xf numFmtId="44" fontId="13" fillId="3" borderId="1" xfId="1" applyFont="1" applyFill="1" applyBorder="1" applyAlignment="1" applyProtection="1">
      <alignment horizontal="center" wrapText="1"/>
      <protection hidden="1"/>
    </xf>
    <xf numFmtId="164" fontId="14" fillId="2" borderId="1" xfId="2" applyNumberFormat="1" applyFont="1" applyFill="1" applyBorder="1" applyAlignment="1" applyProtection="1">
      <alignment horizontal="center" wrapText="1"/>
      <protection hidden="1"/>
    </xf>
    <xf numFmtId="10" fontId="14" fillId="2" borderId="1" xfId="2" applyNumberFormat="1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center" vertical="top" wrapText="1"/>
      <protection hidden="1"/>
    </xf>
    <xf numFmtId="10" fontId="13" fillId="3" borderId="1" xfId="1" applyNumberFormat="1" applyFont="1" applyFill="1" applyBorder="1" applyAlignment="1" applyProtection="1">
      <alignment horizontal="center" wrapText="1"/>
      <protection hidden="1"/>
    </xf>
    <xf numFmtId="10" fontId="14" fillId="2" borderId="1" xfId="1" applyNumberFormat="1" applyFont="1" applyFill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13" fillId="0" borderId="1" xfId="0" applyFont="1" applyBorder="1" applyAlignment="1" applyProtection="1">
      <alignment vertical="top" wrapText="1"/>
      <protection hidden="1"/>
    </xf>
    <xf numFmtId="44" fontId="14" fillId="0" borderId="1" xfId="1" applyFont="1" applyBorder="1" applyAlignment="1" applyProtection="1">
      <alignment horizontal="center" vertical="center" wrapText="1"/>
      <protection hidden="1"/>
    </xf>
    <xf numFmtId="44" fontId="15" fillId="0" borderId="0" xfId="0" applyNumberFormat="1" applyFont="1" applyProtection="1">
      <protection hidden="1"/>
    </xf>
    <xf numFmtId="0" fontId="15" fillId="0" borderId="0" xfId="0" applyFont="1" applyBorder="1" applyProtection="1">
      <protection hidden="1"/>
    </xf>
    <xf numFmtId="10" fontId="4" fillId="0" borderId="1" xfId="2" applyNumberFormat="1" applyFont="1" applyFill="1" applyBorder="1" applyAlignment="1" applyProtection="1">
      <alignment horizontal="center" wrapText="1"/>
      <protection locked="0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15" fillId="0" borderId="2" xfId="0" applyFont="1" applyBorder="1" applyAlignment="1" applyProtection="1">
      <alignment horizontal="center"/>
      <protection hidden="1"/>
    </xf>
    <xf numFmtId="0" fontId="15" fillId="0" borderId="0" xfId="0" applyFont="1" applyBorder="1" applyAlignment="1" applyProtection="1">
      <alignment horizontal="center"/>
      <protection hidden="1"/>
    </xf>
    <xf numFmtId="0" fontId="15" fillId="0" borderId="3" xfId="0" applyFont="1" applyBorder="1" applyProtection="1"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4" fillId="0" borderId="2" xfId="0" applyFont="1" applyBorder="1" applyAlignment="1" applyProtection="1">
      <alignment horizontal="center" wrapText="1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0" fontId="9" fillId="3" borderId="4" xfId="0" applyFont="1" applyFill="1" applyBorder="1" applyAlignment="1"/>
    <xf numFmtId="10" fontId="14" fillId="3" borderId="1" xfId="2" applyNumberFormat="1" applyFont="1" applyFill="1" applyBorder="1" applyAlignment="1" applyProtection="1">
      <alignment horizontal="center" wrapText="1"/>
      <protection hidden="1"/>
    </xf>
    <xf numFmtId="0" fontId="13" fillId="5" borderId="1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Border="1" applyProtection="1">
      <protection locked="0"/>
    </xf>
    <xf numFmtId="0" fontId="15" fillId="0" borderId="5" xfId="0" applyFont="1" applyBorder="1" applyProtection="1">
      <protection locked="0"/>
    </xf>
    <xf numFmtId="0" fontId="15" fillId="0" borderId="0" xfId="0" applyFont="1" applyBorder="1" applyProtection="1">
      <protection locked="0"/>
    </xf>
    <xf numFmtId="0" fontId="15" fillId="0" borderId="6" xfId="0" applyFont="1" applyBorder="1" applyProtection="1"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3" fillId="0" borderId="1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10" fontId="13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Protection="1">
      <protection hidden="1"/>
    </xf>
    <xf numFmtId="0" fontId="13" fillId="3" borderId="1" xfId="0" applyFont="1" applyFill="1" applyBorder="1" applyAlignment="1" applyProtection="1">
      <alignment vertical="center" wrapText="1"/>
      <protection hidden="1"/>
    </xf>
    <xf numFmtId="164" fontId="13" fillId="3" borderId="1" xfId="2" applyNumberFormat="1" applyFont="1" applyFill="1" applyBorder="1" applyAlignment="1" applyProtection="1">
      <alignment horizontal="center" wrapText="1"/>
      <protection locked="0"/>
    </xf>
    <xf numFmtId="164" fontId="13" fillId="3" borderId="1" xfId="2" applyNumberFormat="1" applyFont="1" applyFill="1" applyBorder="1" applyAlignment="1" applyProtection="1">
      <alignment horizontal="center" vertical="center" wrapText="1"/>
      <protection locked="0"/>
    </xf>
    <xf numFmtId="10" fontId="13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Protection="1">
      <protection locked="0"/>
    </xf>
    <xf numFmtId="0" fontId="14" fillId="2" borderId="1" xfId="0" applyFont="1" applyFill="1" applyBorder="1" applyAlignment="1" applyProtection="1">
      <alignment horizontal="center" vertical="top" wrapText="1"/>
      <protection hidden="1"/>
    </xf>
    <xf numFmtId="0" fontId="14" fillId="0" borderId="2" xfId="0" applyFont="1" applyBorder="1" applyAlignment="1" applyProtection="1">
      <alignment horizontal="center" wrapText="1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4" fillId="4" borderId="1" xfId="0" applyFont="1" applyFill="1" applyBorder="1" applyAlignment="1" applyProtection="1">
      <alignment horizontal="center" wrapText="1"/>
      <protection hidden="1"/>
    </xf>
    <xf numFmtId="44" fontId="13" fillId="3" borderId="1" xfId="1" applyFont="1" applyFill="1" applyBorder="1" applyAlignment="1" applyProtection="1">
      <alignment horizontal="center" wrapText="1"/>
      <protection locked="0"/>
    </xf>
    <xf numFmtId="0" fontId="15" fillId="0" borderId="0" xfId="0" applyFont="1" applyProtection="1"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vertical="top" wrapText="1"/>
      <protection hidden="1"/>
    </xf>
    <xf numFmtId="10" fontId="14" fillId="2" borderId="1" xfId="2" applyNumberFormat="1" applyFont="1" applyFill="1" applyBorder="1" applyAlignment="1" applyProtection="1">
      <alignment horizontal="center" wrapText="1"/>
      <protection hidden="1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10" fontId="13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vertical="center" wrapText="1"/>
      <protection hidden="1"/>
    </xf>
    <xf numFmtId="44" fontId="14" fillId="2" borderId="1" xfId="1" applyFont="1" applyFill="1" applyBorder="1" applyAlignment="1" applyProtection="1">
      <alignment horizontal="center" vertical="center" wrapText="1"/>
      <protection hidden="1"/>
    </xf>
    <xf numFmtId="0" fontId="14" fillId="2" borderId="1" xfId="0" applyFont="1" applyFill="1" applyBorder="1" applyAlignment="1" applyProtection="1">
      <alignment horizontal="center" vertical="center" wrapText="1"/>
      <protection hidden="1"/>
    </xf>
    <xf numFmtId="10" fontId="1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left" vertical="top" wrapText="1"/>
      <protection hidden="1"/>
    </xf>
    <xf numFmtId="0" fontId="13" fillId="3" borderId="0" xfId="0" applyFont="1" applyFill="1" applyBorder="1" applyAlignment="1" applyProtection="1">
      <alignment horizontal="center" vertical="center" wrapText="1"/>
      <protection hidden="1"/>
    </xf>
    <xf numFmtId="0" fontId="16" fillId="3" borderId="0" xfId="0" applyFont="1" applyFill="1" applyBorder="1" applyAlignment="1" applyProtection="1">
      <alignment vertical="center" wrapText="1"/>
      <protection hidden="1"/>
    </xf>
    <xf numFmtId="0" fontId="14" fillId="3" borderId="1" xfId="0" applyFont="1" applyFill="1" applyBorder="1" applyAlignment="1" applyProtection="1">
      <alignment horizontal="center" wrapText="1"/>
      <protection hidden="1"/>
    </xf>
    <xf numFmtId="44" fontId="13" fillId="5" borderId="1" xfId="1" applyFont="1" applyFill="1" applyBorder="1" applyAlignment="1" applyProtection="1">
      <alignment horizontal="center" vertical="center" wrapText="1"/>
      <protection hidden="1"/>
    </xf>
    <xf numFmtId="44" fontId="14" fillId="3" borderId="1" xfId="1" applyFont="1" applyFill="1" applyBorder="1" applyAlignment="1" applyProtection="1">
      <alignment horizontal="center" wrapText="1"/>
      <protection hidden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44" fontId="21" fillId="0" borderId="1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21" fillId="0" borderId="1" xfId="1" applyFont="1" applyBorder="1" applyAlignment="1">
      <alignment horizontal="center" vertical="center"/>
    </xf>
    <xf numFmtId="44" fontId="0" fillId="0" borderId="0" xfId="1" applyFont="1"/>
    <xf numFmtId="10" fontId="13" fillId="5" borderId="1" xfId="2" applyNumberFormat="1" applyFont="1" applyFill="1" applyBorder="1" applyAlignment="1" applyProtection="1">
      <alignment horizontal="center" wrapText="1"/>
      <protection locked="0"/>
    </xf>
    <xf numFmtId="0" fontId="0" fillId="0" borderId="0" xfId="0"/>
    <xf numFmtId="0" fontId="15" fillId="0" borderId="0" xfId="0" applyFont="1" applyProtection="1">
      <protection hidden="1"/>
    </xf>
    <xf numFmtId="14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Protection="1">
      <protection locked="0"/>
    </xf>
    <xf numFmtId="0" fontId="15" fillId="0" borderId="6" xfId="0" applyFont="1" applyBorder="1" applyProtection="1">
      <protection locked="0"/>
    </xf>
    <xf numFmtId="10" fontId="13" fillId="5" borderId="1" xfId="2" applyNumberFormat="1" applyFont="1" applyFill="1" applyBorder="1" applyAlignment="1" applyProtection="1">
      <alignment horizontal="center" wrapText="1"/>
      <protection locked="0"/>
    </xf>
    <xf numFmtId="10" fontId="13" fillId="5" borderId="1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12" xfId="0" applyFont="1" applyFill="1" applyBorder="1" applyProtection="1">
      <protection locked="0"/>
    </xf>
    <xf numFmtId="0" fontId="13" fillId="3" borderId="2" xfId="0" applyFont="1" applyFill="1" applyBorder="1" applyProtection="1">
      <protection locked="0"/>
    </xf>
    <xf numFmtId="0" fontId="13" fillId="3" borderId="0" xfId="0" applyFont="1" applyFill="1" applyBorder="1" applyProtection="1">
      <protection locked="0"/>
    </xf>
    <xf numFmtId="0" fontId="13" fillId="3" borderId="3" xfId="0" applyFont="1" applyFill="1" applyBorder="1" applyProtection="1">
      <protection locked="0"/>
    </xf>
    <xf numFmtId="0" fontId="13" fillId="3" borderId="5" xfId="0" applyFont="1" applyFill="1" applyBorder="1" applyProtection="1">
      <protection locked="0"/>
    </xf>
    <xf numFmtId="0" fontId="13" fillId="3" borderId="6" xfId="0" applyFont="1" applyFill="1" applyBorder="1" applyProtection="1">
      <protection locked="0"/>
    </xf>
    <xf numFmtId="0" fontId="13" fillId="3" borderId="7" xfId="0" applyFont="1" applyFill="1" applyBorder="1" applyProtection="1">
      <protection locked="0"/>
    </xf>
    <xf numFmtId="0" fontId="13" fillId="3" borderId="8" xfId="0" applyFont="1" applyFill="1" applyBorder="1" applyProtection="1">
      <protection locked="0"/>
    </xf>
    <xf numFmtId="0" fontId="13" fillId="3" borderId="13" xfId="0" applyFont="1" applyFill="1" applyBorder="1" applyProtection="1">
      <protection locked="0"/>
    </xf>
    <xf numFmtId="0" fontId="15" fillId="3" borderId="3" xfId="0" applyFont="1" applyFill="1" applyBorder="1" applyAlignment="1" applyProtection="1">
      <alignment horizontal="center" vertical="center"/>
      <protection locked="0"/>
    </xf>
    <xf numFmtId="0" fontId="15" fillId="3" borderId="3" xfId="0" applyFont="1" applyFill="1" applyBorder="1" applyProtection="1">
      <protection locked="0"/>
    </xf>
    <xf numFmtId="0" fontId="15" fillId="3" borderId="5" xfId="0" applyFont="1" applyFill="1" applyBorder="1" applyProtection="1">
      <protection locked="0"/>
    </xf>
    <xf numFmtId="0" fontId="15" fillId="3" borderId="0" xfId="0" applyFont="1" applyFill="1" applyAlignment="1" applyProtection="1">
      <alignment horizontal="center" vertical="center"/>
      <protection locked="0"/>
    </xf>
    <xf numFmtId="0" fontId="15" fillId="3" borderId="0" xfId="0" applyFont="1" applyFill="1" applyProtection="1">
      <protection locked="0"/>
    </xf>
    <xf numFmtId="0" fontId="15" fillId="3" borderId="6" xfId="0" applyFont="1" applyFill="1" applyBorder="1" applyProtection="1">
      <protection locked="0"/>
    </xf>
    <xf numFmtId="0" fontId="15" fillId="3" borderId="8" xfId="0" applyFont="1" applyFill="1" applyBorder="1" applyAlignment="1" applyProtection="1">
      <alignment horizontal="center" vertical="center"/>
      <protection locked="0"/>
    </xf>
    <xf numFmtId="0" fontId="15" fillId="3" borderId="8" xfId="0" applyFont="1" applyFill="1" applyBorder="1" applyProtection="1">
      <protection locked="0"/>
    </xf>
    <xf numFmtId="0" fontId="15" fillId="3" borderId="13" xfId="0" applyFont="1" applyFill="1" applyBorder="1" applyProtection="1">
      <protection locked="0"/>
    </xf>
    <xf numFmtId="0" fontId="13" fillId="3" borderId="0" xfId="0" applyFont="1" applyFill="1" applyProtection="1">
      <protection locked="0"/>
    </xf>
    <xf numFmtId="0" fontId="14" fillId="3" borderId="0" xfId="0" applyFont="1" applyFill="1" applyAlignment="1" applyProtection="1">
      <alignment horizontal="center" vertical="center"/>
      <protection hidden="1"/>
    </xf>
    <xf numFmtId="0" fontId="14" fillId="8" borderId="1" xfId="0" applyFont="1" applyFill="1" applyBorder="1" applyAlignment="1" applyProtection="1">
      <alignment horizontal="center" vertical="center" wrapText="1"/>
      <protection hidden="1"/>
    </xf>
    <xf numFmtId="0" fontId="20" fillId="6" borderId="1" xfId="0" applyFont="1" applyFill="1" applyBorder="1"/>
    <xf numFmtId="0" fontId="20" fillId="6" borderId="1" xfId="0" applyFont="1" applyFill="1" applyBorder="1" applyAlignment="1">
      <alignment horizontal="center" vertical="center"/>
    </xf>
    <xf numFmtId="44" fontId="15" fillId="5" borderId="11" xfId="1" applyFont="1" applyFill="1" applyBorder="1" applyAlignment="1" applyProtection="1">
      <alignment horizontal="center" vertical="center" wrapText="1"/>
      <protection locked="0"/>
    </xf>
    <xf numFmtId="44" fontId="15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0" fillId="3" borderId="1" xfId="0" applyFont="1" applyFill="1" applyBorder="1"/>
    <xf numFmtId="0" fontId="20" fillId="3" borderId="1" xfId="0" applyFont="1" applyFill="1" applyBorder="1" applyAlignment="1">
      <alignment horizontal="center" vertical="center"/>
    </xf>
    <xf numFmtId="44" fontId="14" fillId="0" borderId="1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Protection="1">
      <protection locked="0"/>
    </xf>
    <xf numFmtId="0" fontId="18" fillId="0" borderId="5" xfId="0" applyFont="1" applyBorder="1" applyProtection="1">
      <protection locked="0"/>
    </xf>
    <xf numFmtId="0" fontId="15" fillId="0" borderId="0" xfId="0" applyFont="1" applyAlignment="1" applyProtection="1">
      <alignment vertical="center" wrapText="1"/>
      <protection hidden="1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6" xfId="0" applyFont="1" applyBorder="1" applyProtection="1"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Protection="1">
      <protection locked="0"/>
    </xf>
    <xf numFmtId="0" fontId="18" fillId="0" borderId="13" xfId="0" applyFont="1" applyBorder="1" applyProtection="1">
      <protection locked="0"/>
    </xf>
    <xf numFmtId="0" fontId="25" fillId="0" borderId="1" xfId="0" applyFont="1" applyBorder="1" applyAlignment="1" applyProtection="1">
      <alignment horizontal="center" vertical="center" wrapText="1"/>
      <protection hidden="1"/>
    </xf>
    <xf numFmtId="0" fontId="25" fillId="0" borderId="5" xfId="0" applyFont="1" applyBorder="1" applyAlignment="1" applyProtection="1">
      <alignment horizontal="center" vertical="center" wrapText="1"/>
      <protection hidden="1"/>
    </xf>
    <xf numFmtId="0" fontId="25" fillId="0" borderId="14" xfId="0" applyFont="1" applyBorder="1" applyAlignment="1" applyProtection="1">
      <alignment horizontal="center" vertical="center" wrapText="1"/>
      <protection hidden="1"/>
    </xf>
    <xf numFmtId="0" fontId="26" fillId="0" borderId="11" xfId="0" applyFont="1" applyBorder="1" applyAlignment="1">
      <alignment horizontal="center" vertical="center" wrapText="1"/>
    </xf>
    <xf numFmtId="44" fontId="26" fillId="5" borderId="1" xfId="1" applyFont="1" applyFill="1" applyBorder="1" applyAlignment="1" applyProtection="1">
      <alignment horizontal="center" vertical="center" wrapText="1"/>
      <protection locked="0"/>
    </xf>
    <xf numFmtId="44" fontId="26" fillId="0" borderId="1" xfId="0" applyNumberFormat="1" applyFont="1" applyBorder="1" applyAlignment="1" applyProtection="1">
      <alignment horizontal="center" vertical="center" wrapText="1"/>
      <protection hidden="1"/>
    </xf>
    <xf numFmtId="44" fontId="25" fillId="0" borderId="15" xfId="0" applyNumberFormat="1" applyFont="1" applyBorder="1" applyAlignment="1" applyProtection="1">
      <alignment horizontal="center" vertical="center" wrapText="1"/>
      <protection hidden="1"/>
    </xf>
    <xf numFmtId="166" fontId="26" fillId="0" borderId="1" xfId="7" applyNumberFormat="1" applyFont="1" applyBorder="1" applyAlignment="1" applyProtection="1">
      <alignment horizontal="center" vertical="center" wrapText="1"/>
      <protection hidden="1"/>
    </xf>
    <xf numFmtId="44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44" fontId="13" fillId="5" borderId="1" xfId="1" applyFont="1" applyFill="1" applyBorder="1" applyAlignment="1" applyProtection="1">
      <alignment horizontal="center" wrapText="1"/>
      <protection locked="0"/>
    </xf>
    <xf numFmtId="44" fontId="13" fillId="5" borderId="1" xfId="1" applyFont="1" applyFill="1" applyBorder="1" applyAlignment="1" applyProtection="1">
      <alignment horizontal="center" wrapText="1"/>
      <protection hidden="1"/>
    </xf>
    <xf numFmtId="0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44" fontId="13" fillId="5" borderId="1" xfId="0" applyNumberFormat="1" applyFont="1" applyFill="1" applyBorder="1" applyAlignment="1" applyProtection="1">
      <alignment horizontal="center" vertical="center" wrapText="1"/>
      <protection hidden="1"/>
    </xf>
    <xf numFmtId="14" fontId="13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5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9" fillId="5" borderId="3" xfId="0" applyFont="1" applyFill="1" applyBorder="1" applyAlignment="1" applyProtection="1">
      <alignment horizontal="left"/>
      <protection hidden="1"/>
    </xf>
    <xf numFmtId="0" fontId="14" fillId="3" borderId="0" xfId="0" applyFont="1" applyFill="1" applyAlignment="1" applyProtection="1">
      <alignment horizontal="center" vertical="center"/>
      <protection hidden="1"/>
    </xf>
    <xf numFmtId="0" fontId="14" fillId="8" borderId="1" xfId="0" applyFont="1" applyFill="1" applyBorder="1" applyAlignment="1" applyProtection="1">
      <alignment horizontal="center" vertical="center" wrapText="1"/>
      <protection hidden="1"/>
    </xf>
    <xf numFmtId="0" fontId="14" fillId="8" borderId="14" xfId="0" applyFont="1" applyFill="1" applyBorder="1" applyAlignment="1" applyProtection="1">
      <alignment horizontal="center" vertical="center" wrapText="1"/>
      <protection hidden="1"/>
    </xf>
    <xf numFmtId="0" fontId="14" fillId="3" borderId="0" xfId="0" applyFont="1" applyFill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49" fontId="13" fillId="0" borderId="1" xfId="0" applyNumberFormat="1" applyFont="1" applyBorder="1" applyAlignment="1" applyProtection="1">
      <alignment horizontal="center" vertical="center" wrapText="1"/>
      <protection hidden="1"/>
    </xf>
    <xf numFmtId="0" fontId="20" fillId="3" borderId="10" xfId="0" applyFont="1" applyFill="1" applyBorder="1" applyAlignment="1">
      <alignment horizontal="left" wrapText="1"/>
    </xf>
    <xf numFmtId="0" fontId="20" fillId="3" borderId="11" xfId="0" applyFont="1" applyFill="1" applyBorder="1" applyAlignment="1">
      <alignment horizontal="left" wrapText="1"/>
    </xf>
    <xf numFmtId="0" fontId="17" fillId="0" borderId="15" xfId="0" applyFont="1" applyBorder="1" applyAlignment="1" applyProtection="1">
      <alignment horizontal="center" vertical="center" wrapText="1"/>
      <protection hidden="1"/>
    </xf>
    <xf numFmtId="44" fontId="17" fillId="0" borderId="10" xfId="0" applyNumberFormat="1" applyFont="1" applyBorder="1" applyAlignment="1" applyProtection="1">
      <alignment horizontal="center" vertical="center" wrapText="1"/>
      <protection hidden="1"/>
    </xf>
    <xf numFmtId="44" fontId="17" fillId="0" borderId="9" xfId="0" applyNumberFormat="1" applyFont="1" applyBorder="1" applyAlignment="1" applyProtection="1">
      <alignment horizontal="center" vertical="center" wrapText="1"/>
      <protection hidden="1"/>
    </xf>
    <xf numFmtId="44" fontId="17" fillId="0" borderId="11" xfId="0" applyNumberFormat="1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25" fillId="0" borderId="10" xfId="0" applyFont="1" applyBorder="1" applyAlignment="1" applyProtection="1">
      <alignment horizontal="center" vertical="center" wrapText="1"/>
      <protection hidden="1"/>
    </xf>
    <xf numFmtId="0" fontId="25" fillId="0" borderId="11" xfId="0" applyFont="1" applyBorder="1" applyAlignment="1" applyProtection="1">
      <alignment horizontal="center" vertical="center" wrapText="1"/>
      <protection hidden="1"/>
    </xf>
    <xf numFmtId="0" fontId="25" fillId="0" borderId="12" xfId="0" applyFont="1" applyBorder="1" applyAlignment="1" applyProtection="1">
      <alignment horizontal="center" vertical="center" wrapText="1"/>
      <protection hidden="1"/>
    </xf>
    <xf numFmtId="0" fontId="25" fillId="0" borderId="5" xfId="0" applyFont="1" applyBorder="1" applyAlignment="1" applyProtection="1">
      <alignment horizontal="center" vertical="center" wrapText="1"/>
      <protection hidden="1"/>
    </xf>
    <xf numFmtId="0" fontId="20" fillId="6" borderId="10" xfId="0" applyFont="1" applyFill="1" applyBorder="1" applyAlignment="1">
      <alignment horizontal="left" wrapText="1"/>
    </xf>
    <xf numFmtId="0" fontId="20" fillId="6" borderId="11" xfId="0" applyFont="1" applyFill="1" applyBorder="1" applyAlignment="1">
      <alignment horizontal="left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 applyProtection="1">
      <alignment horizontal="center" vertical="center" wrapText="1"/>
      <protection hidden="1"/>
    </xf>
    <xf numFmtId="0" fontId="13" fillId="0" borderId="9" xfId="0" applyFont="1" applyBorder="1" applyAlignment="1" applyProtection="1">
      <alignment horizontal="center" vertical="center" wrapText="1"/>
      <protection hidden="1"/>
    </xf>
    <xf numFmtId="0" fontId="13" fillId="0" borderId="11" xfId="0" applyFont="1" applyBorder="1" applyAlignment="1" applyProtection="1">
      <alignment horizontal="center" vertical="center" wrapText="1"/>
      <protection hidden="1"/>
    </xf>
    <xf numFmtId="49" fontId="13" fillId="0" borderId="10" xfId="0" applyNumberFormat="1" applyFont="1" applyBorder="1" applyAlignment="1" applyProtection="1">
      <alignment horizontal="center" vertical="center" wrapText="1"/>
      <protection hidden="1"/>
    </xf>
    <xf numFmtId="49" fontId="13" fillId="0" borderId="9" xfId="0" applyNumberFormat="1" applyFont="1" applyBorder="1" applyAlignment="1" applyProtection="1">
      <alignment horizontal="center" vertical="center" wrapText="1"/>
      <protection hidden="1"/>
    </xf>
    <xf numFmtId="49" fontId="13" fillId="0" borderId="11" xfId="0" applyNumberFormat="1" applyFont="1" applyBorder="1" applyAlignment="1" applyProtection="1">
      <alignment horizontal="center" vertical="center" wrapText="1"/>
      <protection hidden="1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3" fillId="3" borderId="10" xfId="0" applyFont="1" applyFill="1" applyBorder="1" applyAlignment="1" applyProtection="1">
      <alignment horizontal="left" vertical="center" wrapText="1"/>
      <protection hidden="1"/>
    </xf>
    <xf numFmtId="0" fontId="13" fillId="3" borderId="11" xfId="0" applyFont="1" applyFill="1" applyBorder="1" applyAlignment="1" applyProtection="1">
      <alignment horizontal="left" vertical="center" wrapText="1"/>
      <protection hidden="1"/>
    </xf>
    <xf numFmtId="0" fontId="14" fillId="0" borderId="8" xfId="0" applyFont="1" applyBorder="1" applyAlignment="1" applyProtection="1">
      <alignment horizontal="center"/>
      <protection hidden="1"/>
    </xf>
    <xf numFmtId="0" fontId="15" fillId="0" borderId="12" xfId="0" applyFont="1" applyBorder="1" applyAlignment="1" applyProtection="1">
      <alignment horizontal="left"/>
      <protection hidden="1"/>
    </xf>
    <xf numFmtId="0" fontId="15" fillId="0" borderId="3" xfId="0" applyFont="1" applyBorder="1" applyAlignment="1" applyProtection="1">
      <alignment horizontal="left"/>
      <protection hidden="1"/>
    </xf>
    <xf numFmtId="0" fontId="14" fillId="0" borderId="2" xfId="0" applyFont="1" applyBorder="1" applyAlignment="1" applyProtection="1">
      <alignment horizontal="center" wrapText="1"/>
      <protection hidden="1"/>
    </xf>
    <xf numFmtId="0" fontId="14" fillId="0" borderId="0" xfId="0" applyFont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vertical="top" wrapText="1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44" fontId="13" fillId="5" borderId="10" xfId="1" applyFont="1" applyFill="1" applyBorder="1" applyAlignment="1" applyProtection="1">
      <alignment horizontal="center" wrapText="1"/>
      <protection locked="0"/>
    </xf>
    <xf numFmtId="44" fontId="13" fillId="5" borderId="11" xfId="1" applyFont="1" applyFill="1" applyBorder="1" applyAlignment="1" applyProtection="1">
      <alignment horizontal="center" wrapText="1"/>
      <protection locked="0"/>
    </xf>
    <xf numFmtId="0" fontId="13" fillId="3" borderId="7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top" wrapText="1"/>
      <protection hidden="1"/>
    </xf>
    <xf numFmtId="0" fontId="15" fillId="7" borderId="12" xfId="0" applyFont="1" applyFill="1" applyBorder="1" applyAlignment="1" applyProtection="1">
      <alignment horizontal="center" wrapText="1"/>
      <protection hidden="1"/>
    </xf>
    <xf numFmtId="0" fontId="15" fillId="7" borderId="3" xfId="0" applyFont="1" applyFill="1" applyBorder="1" applyAlignment="1" applyProtection="1">
      <alignment horizontal="center" wrapText="1"/>
      <protection hidden="1"/>
    </xf>
    <xf numFmtId="0" fontId="15" fillId="0" borderId="12" xfId="0" applyFont="1" applyBorder="1" applyAlignment="1" applyProtection="1">
      <alignment horizontal="center"/>
      <protection hidden="1"/>
    </xf>
    <xf numFmtId="0" fontId="15" fillId="0" borderId="3" xfId="0" applyFont="1" applyBorder="1" applyAlignment="1" applyProtection="1">
      <alignment horizontal="center"/>
      <protection hidden="1"/>
    </xf>
    <xf numFmtId="0" fontId="13" fillId="3" borderId="1" xfId="0" applyFont="1" applyFill="1" applyBorder="1" applyAlignment="1" applyProtection="1">
      <alignment horizontal="left" vertical="top" wrapText="1"/>
      <protection hidden="1"/>
    </xf>
    <xf numFmtId="0" fontId="17" fillId="3" borderId="12" xfId="0" applyFont="1" applyFill="1" applyBorder="1" applyAlignment="1" applyProtection="1">
      <alignment horizontal="left" vertical="top" wrapText="1"/>
      <protection hidden="1"/>
    </xf>
    <xf numFmtId="0" fontId="17" fillId="3" borderId="3" xfId="0" applyFont="1" applyFill="1" applyBorder="1" applyAlignment="1" applyProtection="1">
      <alignment horizontal="left" vertical="top" wrapText="1"/>
      <protection hidden="1"/>
    </xf>
    <xf numFmtId="0" fontId="14" fillId="2" borderId="10" xfId="0" applyFont="1" applyFill="1" applyBorder="1" applyAlignment="1" applyProtection="1">
      <alignment horizontal="center" vertical="top" wrapText="1"/>
      <protection hidden="1"/>
    </xf>
    <xf numFmtId="0" fontId="14" fillId="2" borderId="9" xfId="0" applyFont="1" applyFill="1" applyBorder="1" applyAlignment="1" applyProtection="1">
      <alignment horizontal="center" vertical="top" wrapText="1"/>
      <protection hidden="1"/>
    </xf>
    <xf numFmtId="0" fontId="14" fillId="2" borderId="11" xfId="0" applyFont="1" applyFill="1" applyBorder="1" applyAlignment="1" applyProtection="1">
      <alignment horizontal="center" vertical="top" wrapText="1"/>
      <protection hidden="1"/>
    </xf>
    <xf numFmtId="0" fontId="13" fillId="3" borderId="1" xfId="0" applyFont="1" applyFill="1" applyBorder="1" applyAlignment="1" applyProtection="1">
      <alignment horizontal="left" vertical="center" wrapText="1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0" fontId="14" fillId="3" borderId="0" xfId="0" applyFont="1" applyFill="1" applyBorder="1" applyAlignment="1" applyProtection="1">
      <alignment horizontal="center" vertical="center" wrapText="1"/>
      <protection hidden="1"/>
    </xf>
    <xf numFmtId="0" fontId="15" fillId="0" borderId="12" xfId="0" applyFont="1" applyBorder="1" applyAlignment="1" applyProtection="1">
      <alignment horizontal="left" wrapText="1"/>
      <protection hidden="1"/>
    </xf>
    <xf numFmtId="0" fontId="15" fillId="0" borderId="3" xfId="0" applyFont="1" applyBorder="1" applyAlignment="1" applyProtection="1">
      <alignment horizontal="left" wrapText="1"/>
      <protection hidden="1"/>
    </xf>
    <xf numFmtId="0" fontId="18" fillId="3" borderId="0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13" fillId="3" borderId="12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 applyProtection="1">
      <alignment horizontal="center" wrapText="1"/>
      <protection hidden="1"/>
    </xf>
    <xf numFmtId="0" fontId="13" fillId="0" borderId="10" xfId="0" applyFont="1" applyBorder="1" applyAlignment="1" applyProtection="1">
      <alignment horizontal="left" wrapText="1"/>
      <protection hidden="1"/>
    </xf>
    <xf numFmtId="0" fontId="13" fillId="0" borderId="9" xfId="0" applyFont="1" applyBorder="1" applyAlignment="1" applyProtection="1">
      <alignment horizontal="left" wrapText="1"/>
      <protection hidden="1"/>
    </xf>
    <xf numFmtId="0" fontId="13" fillId="0" borderId="11" xfId="0" applyFont="1" applyBorder="1" applyAlignment="1" applyProtection="1">
      <alignment horizontal="left" wrapText="1"/>
      <protection hidden="1"/>
    </xf>
    <xf numFmtId="44" fontId="13" fillId="5" borderId="10" xfId="1" applyFont="1" applyFill="1" applyBorder="1" applyAlignment="1" applyProtection="1">
      <alignment horizontal="center" vertical="center" wrapText="1"/>
      <protection locked="0"/>
    </xf>
    <xf numFmtId="44" fontId="13" fillId="5" borderId="11" xfId="1" applyFont="1" applyFill="1" applyBorder="1" applyAlignment="1" applyProtection="1">
      <alignment horizontal="center" vertical="center" wrapText="1"/>
      <protection locked="0"/>
    </xf>
    <xf numFmtId="44" fontId="14" fillId="2" borderId="10" xfId="1" applyFont="1" applyFill="1" applyBorder="1" applyAlignment="1" applyProtection="1">
      <alignment horizontal="center" wrapText="1"/>
      <protection hidden="1"/>
    </xf>
    <xf numFmtId="44" fontId="14" fillId="2" borderId="11" xfId="1" applyFont="1" applyFill="1" applyBorder="1" applyAlignment="1" applyProtection="1">
      <alignment horizontal="center" wrapText="1"/>
      <protection hidden="1"/>
    </xf>
    <xf numFmtId="44" fontId="13" fillId="5" borderId="10" xfId="1" applyFont="1" applyFill="1" applyBorder="1" applyAlignment="1" applyProtection="1">
      <alignment horizontal="left" vertical="center" wrapText="1"/>
      <protection locked="0"/>
    </xf>
    <xf numFmtId="44" fontId="13" fillId="5" borderId="11" xfId="1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0" borderId="2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left" wrapText="1"/>
      <protection hidden="1"/>
    </xf>
    <xf numFmtId="0" fontId="14" fillId="3" borderId="10" xfId="0" applyFont="1" applyFill="1" applyBorder="1" applyAlignment="1" applyProtection="1">
      <alignment horizontal="center" vertical="top" wrapText="1"/>
      <protection hidden="1"/>
    </xf>
    <xf numFmtId="0" fontId="14" fillId="3" borderId="9" xfId="0" applyFont="1" applyFill="1" applyBorder="1" applyAlignment="1" applyProtection="1">
      <alignment horizontal="center" vertical="top" wrapText="1"/>
      <protection hidden="1"/>
    </xf>
    <xf numFmtId="0" fontId="14" fillId="3" borderId="11" xfId="0" applyFont="1" applyFill="1" applyBorder="1" applyAlignment="1" applyProtection="1">
      <alignment horizontal="center" vertical="top" wrapText="1"/>
      <protection hidden="1"/>
    </xf>
    <xf numFmtId="0" fontId="21" fillId="0" borderId="1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</cellXfs>
  <cellStyles count="27">
    <cellStyle name="Moeda" xfId="1" builtinId="4"/>
    <cellStyle name="Moeda 2" xfId="5" xr:uid="{33AE13E8-DA52-42DF-AF4C-EB36A1DFC96B}"/>
    <cellStyle name="Moeda 2 2" xfId="10" xr:uid="{43637490-1998-4297-88F2-728C8E147ABB}"/>
    <cellStyle name="Moeda 2 3" xfId="9" xr:uid="{3B44E983-F9C2-4075-B948-72099384CEE9}"/>
    <cellStyle name="Moeda 3" xfId="11" xr:uid="{0505DB81-9D81-4AE5-9938-1A139A36B0B9}"/>
    <cellStyle name="Moeda 4" xfId="12" xr:uid="{917C82B2-0529-4954-8932-6107873E2272}"/>
    <cellStyle name="Moeda 5" xfId="13" xr:uid="{8E6F6901-D56D-4C31-9D96-B66CBAEF2F22}"/>
    <cellStyle name="Moeda 6" xfId="8" xr:uid="{7A1A52AF-80C5-41AD-A789-2E5F4540E3D4}"/>
    <cellStyle name="Normal" xfId="0" builtinId="0"/>
    <cellStyle name="Normal 2" xfId="14" xr:uid="{FA3CA8E8-A8E1-462F-AA7A-5C1D1B38613F}"/>
    <cellStyle name="Normal 2 2" xfId="15" xr:uid="{4B2B1598-ED83-43CF-BA80-EBB0E223486F}"/>
    <cellStyle name="Normal 3" xfId="16" xr:uid="{348C3EE0-5113-4399-BCC4-712B58E3638B}"/>
    <cellStyle name="Porcentagem" xfId="2" builtinId="5"/>
    <cellStyle name="Porcentagem 2" xfId="17" xr:uid="{3D009ABC-8E14-46BB-BD20-EB3642708497}"/>
    <cellStyle name="Porcentagem 3" xfId="18" xr:uid="{D60B816A-207F-4AB8-9DF9-75E650B28F69}"/>
    <cellStyle name="Porcentagem 3 2" xfId="19" xr:uid="{F380C7FB-EE6A-4893-ADA6-6EE7D6C98365}"/>
    <cellStyle name="Vírgula" xfId="7" builtinId="3"/>
    <cellStyle name="Vírgula 2" xfId="3" xr:uid="{00000000-0005-0000-0000-000004000000}"/>
    <cellStyle name="Vírgula 2 2" xfId="21" xr:uid="{7634C207-3346-42AC-B68F-4C0A736FB5E7}"/>
    <cellStyle name="Vírgula 2 3" xfId="20" xr:uid="{7E5913E7-5624-4282-85B3-3FC508E5DD2A}"/>
    <cellStyle name="Vírgula 3" xfId="4" xr:uid="{00000000-0005-0000-0000-000005000000}"/>
    <cellStyle name="Vírgula 3 2" xfId="23" xr:uid="{82BE8DEE-3EE8-4DFE-BD6F-F1DC17775C55}"/>
    <cellStyle name="Vírgula 3 3" xfId="22" xr:uid="{A40C4BDA-EC39-4C6E-9346-E0E7DF2830AE}"/>
    <cellStyle name="Vírgula 4" xfId="6" xr:uid="{13B76106-295B-4D87-9BB0-B097867CD2E1}"/>
    <cellStyle name="Vírgula 4 2" xfId="25" xr:uid="{3880FD00-E2DD-40E2-93F5-211B7CFC6AE3}"/>
    <cellStyle name="Vírgula 4 3" xfId="24" xr:uid="{D4342C73-7EE4-4643-BEE7-5F01279396F6}"/>
    <cellStyle name="Vírgula 5" xfId="26" xr:uid="{8CAB146A-12AC-445B-B103-415D00157C6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124BE-970A-4C9F-A787-82012AD23BB7}">
  <sheetPr>
    <pageSetUpPr fitToPage="1"/>
  </sheetPr>
  <dimension ref="A1:F27"/>
  <sheetViews>
    <sheetView tabSelected="1" view="pageBreakPreview" topLeftCell="A8" zoomScaleNormal="100" zoomScaleSheetLayoutView="100" workbookViewId="0">
      <selection activeCell="D18" sqref="D18"/>
    </sheetView>
  </sheetViews>
  <sheetFormatPr defaultColWidth="0" defaultRowHeight="12" customHeight="1" zeroHeight="1"/>
  <cols>
    <col min="1" max="1" width="37.453125" style="114" customWidth="1"/>
    <col min="2" max="2" width="12.54296875" style="148" customWidth="1"/>
    <col min="3" max="3" width="10.6328125" style="148" customWidth="1"/>
    <col min="4" max="4" width="17" style="114" customWidth="1"/>
    <col min="5" max="5" width="17.6328125" style="114" customWidth="1"/>
    <col min="6" max="6" width="19.36328125" style="114" customWidth="1"/>
    <col min="7" max="16384" width="0" style="114" hidden="1"/>
  </cols>
  <sheetData>
    <row r="1" spans="1:6" ht="12.5">
      <c r="A1" s="120" t="s">
        <v>165</v>
      </c>
      <c r="B1" s="129"/>
      <c r="C1" s="129"/>
      <c r="D1" s="130"/>
      <c r="E1" s="130"/>
      <c r="F1" s="131"/>
    </row>
    <row r="2" spans="1:6" ht="12.5">
      <c r="A2" s="121" t="s">
        <v>166</v>
      </c>
      <c r="B2" s="132"/>
      <c r="C2" s="132"/>
      <c r="D2" s="133"/>
      <c r="E2" s="133"/>
      <c r="F2" s="134"/>
    </row>
    <row r="3" spans="1:6" ht="12.5">
      <c r="A3" s="121" t="s">
        <v>167</v>
      </c>
      <c r="B3" s="132"/>
      <c r="C3" s="132"/>
      <c r="D3" s="133"/>
      <c r="E3" s="133"/>
      <c r="F3" s="134"/>
    </row>
    <row r="4" spans="1:6" ht="12.5">
      <c r="A4" s="121" t="s">
        <v>168</v>
      </c>
      <c r="B4" s="132"/>
      <c r="C4" s="132"/>
      <c r="D4" s="133"/>
      <c r="E4" s="133"/>
      <c r="F4" s="134"/>
    </row>
    <row r="5" spans="1:6" ht="12.5">
      <c r="A5" s="126" t="s">
        <v>169</v>
      </c>
      <c r="B5" s="135"/>
      <c r="C5" s="135"/>
      <c r="D5" s="136"/>
      <c r="E5" s="136"/>
      <c r="F5" s="137"/>
    </row>
    <row r="6" spans="1:6" ht="12.5">
      <c r="A6" s="138"/>
      <c r="B6" s="132"/>
      <c r="C6" s="132"/>
      <c r="D6" s="133"/>
      <c r="E6" s="133"/>
      <c r="F6" s="133"/>
    </row>
    <row r="7" spans="1:6" ht="12.5">
      <c r="A7" s="180" t="s">
        <v>38</v>
      </c>
      <c r="B7" s="180"/>
      <c r="C7" s="180"/>
      <c r="D7" s="180"/>
      <c r="E7" s="181" t="s">
        <v>170</v>
      </c>
      <c r="F7" s="181"/>
    </row>
    <row r="8" spans="1:6" ht="12.5">
      <c r="A8" s="180" t="s">
        <v>34</v>
      </c>
      <c r="B8" s="180"/>
      <c r="C8" s="180"/>
      <c r="D8" s="180"/>
      <c r="E8" s="182" t="s">
        <v>221</v>
      </c>
      <c r="F8" s="182"/>
    </row>
    <row r="9" spans="1:6" ht="11.5">
      <c r="A9" s="133"/>
      <c r="B9" s="132"/>
      <c r="C9" s="132"/>
      <c r="D9" s="133"/>
      <c r="E9" s="133"/>
      <c r="F9" s="133"/>
    </row>
    <row r="10" spans="1:6" ht="13">
      <c r="A10" s="176" t="s">
        <v>171</v>
      </c>
      <c r="B10" s="176"/>
      <c r="C10" s="176"/>
      <c r="D10" s="176"/>
      <c r="E10" s="176"/>
      <c r="F10" s="176"/>
    </row>
    <row r="11" spans="1:6" ht="27" customHeight="1">
      <c r="A11" s="179" t="s">
        <v>172</v>
      </c>
      <c r="B11" s="179"/>
      <c r="C11" s="179"/>
      <c r="D11" s="179"/>
      <c r="E11" s="179"/>
      <c r="F11" s="179"/>
    </row>
    <row r="12" spans="1:6" ht="13">
      <c r="A12" s="176" t="s">
        <v>173</v>
      </c>
      <c r="B12" s="176"/>
      <c r="C12" s="176"/>
      <c r="D12" s="176"/>
      <c r="E12" s="176"/>
      <c r="F12" s="176"/>
    </row>
    <row r="13" spans="1:6" ht="13">
      <c r="A13" s="176" t="s">
        <v>174</v>
      </c>
      <c r="B13" s="176"/>
      <c r="C13" s="176"/>
      <c r="D13" s="176"/>
      <c r="E13" s="176"/>
      <c r="F13" s="176"/>
    </row>
    <row r="14" spans="1:6" ht="13">
      <c r="A14" s="139"/>
      <c r="B14" s="139"/>
      <c r="C14" s="139"/>
      <c r="D14" s="139"/>
      <c r="E14" s="139"/>
      <c r="F14" s="139"/>
    </row>
    <row r="15" spans="1:6" ht="13">
      <c r="A15" s="140" t="s">
        <v>175</v>
      </c>
      <c r="B15" s="140" t="s">
        <v>32</v>
      </c>
      <c r="C15" s="140" t="s">
        <v>176</v>
      </c>
      <c r="D15" s="140" t="s">
        <v>177</v>
      </c>
      <c r="E15" s="140" t="s">
        <v>178</v>
      </c>
      <c r="F15" s="140" t="s">
        <v>179</v>
      </c>
    </row>
    <row r="16" spans="1:6" ht="38.25" customHeight="1">
      <c r="A16" s="177" t="s">
        <v>180</v>
      </c>
      <c r="B16" s="177" t="s">
        <v>181</v>
      </c>
      <c r="C16" s="177" t="s">
        <v>182</v>
      </c>
      <c r="D16" s="177" t="s">
        <v>183</v>
      </c>
      <c r="E16" s="177" t="s">
        <v>184</v>
      </c>
      <c r="F16" s="177" t="s">
        <v>185</v>
      </c>
    </row>
    <row r="17" spans="1:6" ht="15" customHeight="1">
      <c r="A17" s="178"/>
      <c r="B17" s="178"/>
      <c r="C17" s="178"/>
      <c r="D17" s="177"/>
      <c r="E17" s="177"/>
      <c r="F17" s="177"/>
    </row>
    <row r="18" spans="1:6" ht="14.5">
      <c r="A18" s="141" t="s">
        <v>213</v>
      </c>
      <c r="B18" s="142" t="s">
        <v>198</v>
      </c>
      <c r="C18" s="142">
        <v>4</v>
      </c>
      <c r="D18" s="143"/>
      <c r="E18" s="144">
        <f>D18*C18</f>
        <v>0</v>
      </c>
      <c r="F18" s="144">
        <f>E18/12</f>
        <v>0</v>
      </c>
    </row>
    <row r="19" spans="1:6" ht="14.5">
      <c r="A19" s="145" t="s">
        <v>214</v>
      </c>
      <c r="B19" s="142" t="s">
        <v>198</v>
      </c>
      <c r="C19" s="146">
        <v>4</v>
      </c>
      <c r="D19" s="143"/>
      <c r="E19" s="144">
        <f t="shared" ref="E19:E25" si="0">D19*C19</f>
        <v>0</v>
      </c>
      <c r="F19" s="144">
        <f t="shared" ref="F19:F25" si="1">E19/12</f>
        <v>0</v>
      </c>
    </row>
    <row r="20" spans="1:6" ht="14.5">
      <c r="A20" s="141" t="s">
        <v>203</v>
      </c>
      <c r="B20" s="142" t="s">
        <v>219</v>
      </c>
      <c r="C20" s="142">
        <v>2</v>
      </c>
      <c r="D20" s="143"/>
      <c r="E20" s="144">
        <f t="shared" si="0"/>
        <v>0</v>
      </c>
      <c r="F20" s="144">
        <f t="shared" si="1"/>
        <v>0</v>
      </c>
    </row>
    <row r="21" spans="1:6" ht="14.5">
      <c r="A21" s="145" t="s">
        <v>215</v>
      </c>
      <c r="B21" s="142" t="s">
        <v>219</v>
      </c>
      <c r="C21" s="146">
        <v>4</v>
      </c>
      <c r="D21" s="143"/>
      <c r="E21" s="144">
        <f t="shared" si="0"/>
        <v>0</v>
      </c>
      <c r="F21" s="144">
        <f t="shared" si="1"/>
        <v>0</v>
      </c>
    </row>
    <row r="22" spans="1:6" ht="14.5">
      <c r="A22" s="141" t="s">
        <v>204</v>
      </c>
      <c r="B22" s="142" t="s">
        <v>198</v>
      </c>
      <c r="C22" s="142">
        <v>2</v>
      </c>
      <c r="D22" s="143"/>
      <c r="E22" s="144">
        <f t="shared" si="0"/>
        <v>0</v>
      </c>
      <c r="F22" s="144">
        <f t="shared" si="1"/>
        <v>0</v>
      </c>
    </row>
    <row r="23" spans="1:6" ht="14.5">
      <c r="A23" s="145" t="s">
        <v>216</v>
      </c>
      <c r="B23" s="142" t="s">
        <v>198</v>
      </c>
      <c r="C23" s="146">
        <v>2</v>
      </c>
      <c r="D23" s="143"/>
      <c r="E23" s="144">
        <f t="shared" si="0"/>
        <v>0</v>
      </c>
      <c r="F23" s="144">
        <f t="shared" si="1"/>
        <v>0</v>
      </c>
    </row>
    <row r="24" spans="1:6" ht="14.5">
      <c r="A24" s="141" t="s">
        <v>217</v>
      </c>
      <c r="B24" s="142" t="s">
        <v>198</v>
      </c>
      <c r="C24" s="142">
        <v>2</v>
      </c>
      <c r="D24" s="143"/>
      <c r="E24" s="144">
        <f t="shared" si="0"/>
        <v>0</v>
      </c>
      <c r="F24" s="144">
        <f t="shared" si="1"/>
        <v>0</v>
      </c>
    </row>
    <row r="25" spans="1:6" ht="14.5">
      <c r="A25" s="145" t="s">
        <v>218</v>
      </c>
      <c r="B25" s="142" t="s">
        <v>198</v>
      </c>
      <c r="C25" s="146">
        <v>2</v>
      </c>
      <c r="D25" s="143"/>
      <c r="E25" s="144">
        <f t="shared" si="0"/>
        <v>0</v>
      </c>
      <c r="F25" s="144">
        <f t="shared" si="1"/>
        <v>0</v>
      </c>
    </row>
    <row r="26" spans="1:6" ht="13">
      <c r="A26" s="173" t="s">
        <v>186</v>
      </c>
      <c r="B26" s="173"/>
      <c r="C26" s="173"/>
      <c r="D26" s="174"/>
      <c r="E26" s="174"/>
      <c r="F26" s="147">
        <f>TRUNC((SUM(F18:F25)),2)</f>
        <v>0</v>
      </c>
    </row>
    <row r="27" spans="1:6" ht="11.5">
      <c r="A27" s="175" t="s">
        <v>118</v>
      </c>
      <c r="B27" s="175"/>
      <c r="C27" s="175"/>
      <c r="D27" s="175"/>
    </row>
  </sheetData>
  <sheetProtection insertColumns="0" deleteColumns="0" deleteRows="0"/>
  <mergeCells count="16">
    <mergeCell ref="A11:F11"/>
    <mergeCell ref="A7:D7"/>
    <mergeCell ref="E7:F7"/>
    <mergeCell ref="A8:D8"/>
    <mergeCell ref="E8:F8"/>
    <mergeCell ref="A10:F10"/>
    <mergeCell ref="A26:E26"/>
    <mergeCell ref="A27:D27"/>
    <mergeCell ref="A12:F12"/>
    <mergeCell ref="A13:F13"/>
    <mergeCell ref="A16:A17"/>
    <mergeCell ref="B16:B17"/>
    <mergeCell ref="C16:C17"/>
    <mergeCell ref="D16:D17"/>
    <mergeCell ref="E16:E17"/>
    <mergeCell ref="F16:F17"/>
  </mergeCells>
  <pageMargins left="1.299212598425197" right="0.51181102362204722" top="1.181102362204724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44D2-76CC-4684-96A1-2ADDAE3B2BD6}">
  <sheetPr>
    <pageSetUpPr fitToPage="1"/>
  </sheetPr>
  <dimension ref="A1:J30"/>
  <sheetViews>
    <sheetView showGridLines="0" view="pageBreakPreview" topLeftCell="A10" zoomScaleNormal="100" zoomScaleSheetLayoutView="100" workbookViewId="0">
      <selection activeCell="G17" sqref="G17:G26"/>
    </sheetView>
  </sheetViews>
  <sheetFormatPr defaultColWidth="0" defaultRowHeight="12" customHeight="1" zeroHeight="1"/>
  <cols>
    <col min="1" max="1" width="37.453125" style="152" customWidth="1"/>
    <col min="2" max="2" width="25.6328125" style="167" customWidth="1"/>
    <col min="3" max="3" width="12.54296875" style="167" customWidth="1"/>
    <col min="4" max="4" width="10.6328125" style="167" customWidth="1"/>
    <col min="5" max="5" width="17" style="152" customWidth="1"/>
    <col min="6" max="6" width="17.6328125" style="152" customWidth="1"/>
    <col min="7" max="7" width="13.36328125" style="152" bestFit="1" customWidth="1"/>
    <col min="8" max="8" width="14.453125" style="152" bestFit="1" customWidth="1"/>
    <col min="9" max="9" width="15.453125" style="152" bestFit="1" customWidth="1"/>
    <col min="10" max="16384" width="0" style="152" hidden="1"/>
  </cols>
  <sheetData>
    <row r="1" spans="1:10" ht="13">
      <c r="A1" s="120" t="s">
        <v>165</v>
      </c>
      <c r="B1" s="149"/>
      <c r="C1" s="149"/>
      <c r="D1" s="149"/>
      <c r="E1" s="150"/>
      <c r="F1" s="150"/>
      <c r="G1" s="150"/>
      <c r="H1" s="150"/>
      <c r="I1" s="151"/>
    </row>
    <row r="2" spans="1:10" ht="13">
      <c r="A2" s="121" t="s">
        <v>166</v>
      </c>
      <c r="B2" s="153"/>
      <c r="C2" s="153"/>
      <c r="D2" s="153"/>
      <c r="E2" s="74"/>
      <c r="F2" s="74"/>
      <c r="G2" s="74"/>
      <c r="H2" s="74"/>
      <c r="I2" s="154"/>
    </row>
    <row r="3" spans="1:10" ht="13">
      <c r="A3" s="121" t="s">
        <v>167</v>
      </c>
      <c r="B3" s="153"/>
      <c r="C3" s="153"/>
      <c r="D3" s="153"/>
      <c r="E3" s="74"/>
      <c r="F3" s="74"/>
      <c r="G3" s="74"/>
      <c r="H3" s="74"/>
      <c r="I3" s="154"/>
    </row>
    <row r="4" spans="1:10" ht="13">
      <c r="A4" s="121" t="s">
        <v>168</v>
      </c>
      <c r="B4" s="153"/>
      <c r="C4" s="153"/>
      <c r="D4" s="153"/>
      <c r="E4" s="74"/>
      <c r="F4" s="74"/>
      <c r="G4" s="74"/>
      <c r="H4" s="74"/>
      <c r="I4" s="154"/>
    </row>
    <row r="5" spans="1:10" ht="13">
      <c r="A5" s="126" t="s">
        <v>169</v>
      </c>
      <c r="B5" s="155"/>
      <c r="C5" s="155"/>
      <c r="D5" s="155"/>
      <c r="E5" s="156"/>
      <c r="F5" s="156"/>
      <c r="G5" s="156"/>
      <c r="H5" s="156"/>
      <c r="I5" s="157"/>
    </row>
    <row r="6" spans="1:10" ht="12.5">
      <c r="A6" s="197"/>
      <c r="B6" s="197"/>
      <c r="C6" s="197"/>
      <c r="D6" s="197"/>
      <c r="E6" s="197"/>
      <c r="F6" s="197"/>
      <c r="G6" s="197"/>
      <c r="H6" s="197"/>
      <c r="I6" s="197"/>
    </row>
    <row r="7" spans="1:10" ht="12.5">
      <c r="A7" s="198" t="s">
        <v>50</v>
      </c>
      <c r="B7" s="198"/>
      <c r="C7" s="198"/>
      <c r="D7" s="198"/>
      <c r="E7" s="198"/>
      <c r="F7" s="198"/>
      <c r="G7" s="198"/>
      <c r="H7" s="199" t="s">
        <v>170</v>
      </c>
      <c r="I7" s="200"/>
      <c r="J7" s="201"/>
    </row>
    <row r="8" spans="1:10" ht="12.5">
      <c r="A8" s="198" t="s">
        <v>34</v>
      </c>
      <c r="B8" s="198"/>
      <c r="C8" s="198"/>
      <c r="D8" s="198"/>
      <c r="E8" s="198"/>
      <c r="F8" s="198"/>
      <c r="G8" s="198"/>
      <c r="H8" s="202" t="s">
        <v>221</v>
      </c>
      <c r="I8" s="203"/>
      <c r="J8" s="204"/>
    </row>
    <row r="9" spans="1:10" ht="13">
      <c r="A9" s="189"/>
      <c r="B9" s="189"/>
      <c r="C9" s="189"/>
      <c r="D9" s="189"/>
      <c r="E9" s="189"/>
      <c r="F9" s="189"/>
      <c r="G9" s="189"/>
      <c r="H9" s="189"/>
      <c r="I9" s="189"/>
    </row>
    <row r="10" spans="1:10" ht="13">
      <c r="A10" s="189" t="s">
        <v>172</v>
      </c>
      <c r="B10" s="189"/>
      <c r="C10" s="189"/>
      <c r="D10" s="189"/>
      <c r="E10" s="189"/>
      <c r="F10" s="189"/>
      <c r="G10" s="189"/>
      <c r="H10" s="189"/>
      <c r="I10" s="189"/>
    </row>
    <row r="11" spans="1:10" ht="13">
      <c r="A11" s="189" t="s">
        <v>220</v>
      </c>
      <c r="B11" s="189"/>
      <c r="C11" s="189"/>
      <c r="D11" s="189"/>
      <c r="E11" s="189"/>
      <c r="F11" s="189"/>
      <c r="G11" s="189"/>
      <c r="H11" s="189"/>
      <c r="I11" s="189"/>
    </row>
    <row r="12" spans="1:10" ht="13">
      <c r="A12" s="189"/>
      <c r="B12" s="189"/>
      <c r="C12" s="189"/>
      <c r="D12" s="189"/>
      <c r="E12" s="189"/>
      <c r="F12" s="189"/>
      <c r="G12" s="189"/>
      <c r="H12" s="189"/>
      <c r="I12" s="189"/>
    </row>
    <row r="13" spans="1:10" ht="13">
      <c r="A13" s="189" t="s">
        <v>187</v>
      </c>
      <c r="B13" s="189"/>
      <c r="C13" s="189"/>
      <c r="D13" s="189"/>
      <c r="E13" s="189"/>
      <c r="F13" s="189"/>
      <c r="G13" s="189"/>
      <c r="H13" s="189"/>
      <c r="I13" s="189"/>
    </row>
    <row r="14" spans="1:10" ht="13">
      <c r="A14" s="190"/>
      <c r="B14" s="190"/>
      <c r="C14" s="190"/>
      <c r="D14" s="190"/>
      <c r="E14" s="190"/>
      <c r="F14" s="190"/>
      <c r="G14" s="190"/>
      <c r="H14" s="190"/>
      <c r="I14" s="190"/>
    </row>
    <row r="15" spans="1:10" ht="11.5">
      <c r="A15" s="191" t="s">
        <v>175</v>
      </c>
      <c r="B15" s="192"/>
      <c r="C15" s="158" t="s">
        <v>32</v>
      </c>
      <c r="D15" s="158" t="s">
        <v>176</v>
      </c>
      <c r="E15" s="158" t="s">
        <v>177</v>
      </c>
      <c r="F15" s="158" t="s">
        <v>188</v>
      </c>
      <c r="G15" s="158" t="s">
        <v>189</v>
      </c>
      <c r="H15" s="158" t="s">
        <v>190</v>
      </c>
      <c r="I15" s="158" t="s">
        <v>191</v>
      </c>
    </row>
    <row r="16" spans="1:10" ht="42">
      <c r="A16" s="193" t="s">
        <v>192</v>
      </c>
      <c r="B16" s="194"/>
      <c r="C16" s="159" t="s">
        <v>181</v>
      </c>
      <c r="D16" s="160" t="s">
        <v>193</v>
      </c>
      <c r="E16" s="160" t="s">
        <v>194</v>
      </c>
      <c r="F16" s="160" t="s">
        <v>195</v>
      </c>
      <c r="G16" s="160" t="s">
        <v>183</v>
      </c>
      <c r="H16" s="160" t="s">
        <v>184</v>
      </c>
      <c r="I16" s="160" t="s">
        <v>196</v>
      </c>
    </row>
    <row r="17" spans="1:9" ht="14.5">
      <c r="A17" s="195" t="s">
        <v>199</v>
      </c>
      <c r="B17" s="196"/>
      <c r="C17" s="142" t="s">
        <v>198</v>
      </c>
      <c r="D17" s="142">
        <v>4</v>
      </c>
      <c r="E17" s="142">
        <v>60</v>
      </c>
      <c r="F17" s="161">
        <f>(60/E17)*D17</f>
        <v>4</v>
      </c>
      <c r="G17" s="162"/>
      <c r="H17" s="163">
        <f t="shared" ref="H17:H26" si="0">G17*F17</f>
        <v>0</v>
      </c>
      <c r="I17" s="163">
        <f>H17/60</f>
        <v>0</v>
      </c>
    </row>
    <row r="18" spans="1:9" ht="14.5">
      <c r="A18" s="183" t="s">
        <v>205</v>
      </c>
      <c r="B18" s="184"/>
      <c r="C18" s="142" t="s">
        <v>198</v>
      </c>
      <c r="D18" s="146">
        <v>1</v>
      </c>
      <c r="E18" s="146">
        <v>60</v>
      </c>
      <c r="F18" s="161">
        <f t="shared" ref="F18:F26" si="1">(60/E18)*D18</f>
        <v>1</v>
      </c>
      <c r="G18" s="162"/>
      <c r="H18" s="163">
        <f t="shared" si="0"/>
        <v>0</v>
      </c>
      <c r="I18" s="163">
        <f t="shared" ref="I18:I26" si="2">H18/60</f>
        <v>0</v>
      </c>
    </row>
    <row r="19" spans="1:9" ht="14.5">
      <c r="A19" s="183" t="s">
        <v>206</v>
      </c>
      <c r="B19" s="184"/>
      <c r="C19" s="142" t="s">
        <v>198</v>
      </c>
      <c r="D19" s="142">
        <v>4</v>
      </c>
      <c r="E19" s="142">
        <v>60</v>
      </c>
      <c r="F19" s="161">
        <f t="shared" si="1"/>
        <v>4</v>
      </c>
      <c r="G19" s="162"/>
      <c r="H19" s="163">
        <f t="shared" si="0"/>
        <v>0</v>
      </c>
      <c r="I19" s="163">
        <f t="shared" si="2"/>
        <v>0</v>
      </c>
    </row>
    <row r="20" spans="1:9" ht="14.5">
      <c r="A20" s="183" t="s">
        <v>207</v>
      </c>
      <c r="B20" s="184"/>
      <c r="C20" s="142" t="s">
        <v>198</v>
      </c>
      <c r="D20" s="146">
        <v>4</v>
      </c>
      <c r="E20" s="146">
        <v>60</v>
      </c>
      <c r="F20" s="161">
        <f t="shared" si="1"/>
        <v>4</v>
      </c>
      <c r="G20" s="162"/>
      <c r="H20" s="163">
        <f t="shared" si="0"/>
        <v>0</v>
      </c>
      <c r="I20" s="163">
        <f t="shared" si="2"/>
        <v>0</v>
      </c>
    </row>
    <row r="21" spans="1:9" ht="14.5">
      <c r="A21" s="183" t="s">
        <v>208</v>
      </c>
      <c r="B21" s="184"/>
      <c r="C21" s="142" t="s">
        <v>198</v>
      </c>
      <c r="D21" s="142">
        <v>4</v>
      </c>
      <c r="E21" s="142">
        <v>60</v>
      </c>
      <c r="F21" s="161">
        <f>(60/E21)*D21</f>
        <v>4</v>
      </c>
      <c r="G21" s="162"/>
      <c r="H21" s="163">
        <f>G21*F21</f>
        <v>0</v>
      </c>
      <c r="I21" s="163">
        <f>H21/60</f>
        <v>0</v>
      </c>
    </row>
    <row r="22" spans="1:9" ht="14.5">
      <c r="A22" s="183" t="s">
        <v>209</v>
      </c>
      <c r="B22" s="184"/>
      <c r="C22" s="142" t="s">
        <v>198</v>
      </c>
      <c r="D22" s="146">
        <v>4</v>
      </c>
      <c r="E22" s="146">
        <v>60</v>
      </c>
      <c r="F22" s="161">
        <f t="shared" si="1"/>
        <v>4</v>
      </c>
      <c r="G22" s="162"/>
      <c r="H22" s="163">
        <f>G22*F22</f>
        <v>0</v>
      </c>
      <c r="I22" s="163">
        <f>H22/60</f>
        <v>0</v>
      </c>
    </row>
    <row r="23" spans="1:9" ht="14.5">
      <c r="A23" s="183" t="s">
        <v>210</v>
      </c>
      <c r="B23" s="184"/>
      <c r="C23" s="142" t="s">
        <v>198</v>
      </c>
      <c r="D23" s="142">
        <v>4</v>
      </c>
      <c r="E23" s="142">
        <v>60</v>
      </c>
      <c r="F23" s="161">
        <f t="shared" si="1"/>
        <v>4</v>
      </c>
      <c r="G23" s="162"/>
      <c r="H23" s="163">
        <f>G23*F23</f>
        <v>0</v>
      </c>
      <c r="I23" s="163">
        <f>H23/60</f>
        <v>0</v>
      </c>
    </row>
    <row r="24" spans="1:9" ht="14.5">
      <c r="A24" s="183" t="s">
        <v>211</v>
      </c>
      <c r="B24" s="184"/>
      <c r="C24" s="142" t="s">
        <v>198</v>
      </c>
      <c r="D24" s="146">
        <v>12</v>
      </c>
      <c r="E24" s="146">
        <v>60</v>
      </c>
      <c r="F24" s="161">
        <f t="shared" si="1"/>
        <v>12</v>
      </c>
      <c r="G24" s="162"/>
      <c r="H24" s="163">
        <f>G24*F24</f>
        <v>0</v>
      </c>
      <c r="I24" s="163">
        <f>H24/60</f>
        <v>0</v>
      </c>
    </row>
    <row r="25" spans="1:9" ht="14.5">
      <c r="A25" s="183" t="s">
        <v>197</v>
      </c>
      <c r="B25" s="184"/>
      <c r="C25" s="142" t="s">
        <v>198</v>
      </c>
      <c r="D25" s="142">
        <v>4</v>
      </c>
      <c r="E25" s="142">
        <v>60</v>
      </c>
      <c r="F25" s="161">
        <f t="shared" si="1"/>
        <v>4</v>
      </c>
      <c r="G25" s="162"/>
      <c r="H25" s="163">
        <f>G25*F25</f>
        <v>0</v>
      </c>
      <c r="I25" s="163">
        <f>H25/60</f>
        <v>0</v>
      </c>
    </row>
    <row r="26" spans="1:9" ht="14.5">
      <c r="A26" s="183" t="s">
        <v>212</v>
      </c>
      <c r="B26" s="184"/>
      <c r="C26" s="142" t="s">
        <v>198</v>
      </c>
      <c r="D26" s="146">
        <v>4</v>
      </c>
      <c r="E26" s="146">
        <v>60</v>
      </c>
      <c r="F26" s="161">
        <f t="shared" si="1"/>
        <v>4</v>
      </c>
      <c r="G26" s="162"/>
      <c r="H26" s="163">
        <f t="shared" si="0"/>
        <v>0</v>
      </c>
      <c r="I26" s="163">
        <f t="shared" si="2"/>
        <v>0</v>
      </c>
    </row>
    <row r="27" spans="1:9" ht="11.5">
      <c r="A27" s="185" t="s">
        <v>200</v>
      </c>
      <c r="B27" s="185"/>
      <c r="C27" s="185"/>
      <c r="D27" s="185"/>
      <c r="E27" s="185"/>
      <c r="F27" s="185"/>
      <c r="G27" s="185"/>
      <c r="H27" s="185"/>
      <c r="I27" s="164">
        <f>TRUNC(SUM(I17:I26),2)</f>
        <v>0</v>
      </c>
    </row>
    <row r="28" spans="1:9" ht="11.5">
      <c r="A28" s="186" t="s">
        <v>201</v>
      </c>
      <c r="B28" s="187"/>
      <c r="C28" s="187"/>
      <c r="D28" s="187"/>
      <c r="E28" s="187"/>
      <c r="F28" s="187"/>
      <c r="G28" s="187"/>
      <c r="H28" s="188"/>
      <c r="I28" s="165">
        <v>4</v>
      </c>
    </row>
    <row r="29" spans="1:9" ht="11.5">
      <c r="A29" s="186" t="s">
        <v>202</v>
      </c>
      <c r="B29" s="187"/>
      <c r="C29" s="187"/>
      <c r="D29" s="187"/>
      <c r="E29" s="187"/>
      <c r="F29" s="187"/>
      <c r="G29" s="187"/>
      <c r="H29" s="188"/>
      <c r="I29" s="166">
        <f>I27/I28</f>
        <v>0</v>
      </c>
    </row>
    <row r="30" spans="1:9" ht="11.5">
      <c r="A30" s="175" t="s">
        <v>118</v>
      </c>
      <c r="B30" s="175"/>
      <c r="C30" s="175"/>
      <c r="D30" s="175"/>
    </row>
  </sheetData>
  <mergeCells count="27">
    <mergeCell ref="A9:I9"/>
    <mergeCell ref="A6:I6"/>
    <mergeCell ref="A7:G7"/>
    <mergeCell ref="H7:J7"/>
    <mergeCell ref="A8:G8"/>
    <mergeCell ref="H8:J8"/>
    <mergeCell ref="A19:B19"/>
    <mergeCell ref="A10:I10"/>
    <mergeCell ref="A11:I11"/>
    <mergeCell ref="A12:I12"/>
    <mergeCell ref="A13:I13"/>
    <mergeCell ref="A14:I14"/>
    <mergeCell ref="A15:B15"/>
    <mergeCell ref="A16:B16"/>
    <mergeCell ref="A17:B17"/>
    <mergeCell ref="A18:B18"/>
    <mergeCell ref="A30:D30"/>
    <mergeCell ref="A20:B20"/>
    <mergeCell ref="A21:B21"/>
    <mergeCell ref="A22:B22"/>
    <mergeCell ref="A23:B23"/>
    <mergeCell ref="A24:B24"/>
    <mergeCell ref="A25:B25"/>
    <mergeCell ref="A26:B26"/>
    <mergeCell ref="A27:H27"/>
    <mergeCell ref="A28:H28"/>
    <mergeCell ref="A29:H29"/>
  </mergeCells>
  <pageMargins left="0.511811024" right="0.511811024" top="0.78740157499999996" bottom="0.78740157499999996" header="0.31496062000000002" footer="0.31496062000000002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4"/>
  <sheetViews>
    <sheetView showGridLines="0" view="pageBreakPreview" zoomScaleNormal="100" zoomScaleSheetLayoutView="100" workbookViewId="0">
      <selection activeCell="D1" sqref="D1"/>
    </sheetView>
  </sheetViews>
  <sheetFormatPr defaultColWidth="0" defaultRowHeight="11.5" zeroHeight="1"/>
  <cols>
    <col min="1" max="1" width="5" style="4" customWidth="1"/>
    <col min="2" max="2" width="40.08984375" style="4" customWidth="1"/>
    <col min="3" max="3" width="18" style="4" customWidth="1"/>
    <col min="4" max="4" width="18.36328125" style="4" customWidth="1"/>
    <col min="5" max="5" width="17.36328125" style="4" hidden="1" customWidth="1"/>
    <col min="6" max="16384" width="0" style="4" hidden="1"/>
  </cols>
  <sheetData>
    <row r="1" spans="1:4" ht="12.5">
      <c r="A1" s="120" t="s">
        <v>165</v>
      </c>
      <c r="B1" s="56"/>
      <c r="C1" s="56"/>
      <c r="D1" s="57"/>
    </row>
    <row r="2" spans="1:4" s="84" customFormat="1" ht="12.5">
      <c r="A2" s="121" t="s">
        <v>166</v>
      </c>
      <c r="B2" s="58"/>
      <c r="C2" s="58"/>
      <c r="D2" s="59"/>
    </row>
    <row r="3" spans="1:4" s="84" customFormat="1" ht="12.5">
      <c r="A3" s="121" t="s">
        <v>167</v>
      </c>
      <c r="B3" s="58"/>
      <c r="C3" s="58"/>
      <c r="D3" s="59"/>
    </row>
    <row r="4" spans="1:4" ht="12.5">
      <c r="A4" s="121" t="s">
        <v>168</v>
      </c>
      <c r="B4" s="58"/>
      <c r="C4" s="58"/>
      <c r="D4" s="59"/>
    </row>
    <row r="5" spans="1:4" ht="12.5">
      <c r="A5" s="121" t="s">
        <v>169</v>
      </c>
      <c r="B5" s="58"/>
      <c r="C5" s="58"/>
      <c r="D5" s="59"/>
    </row>
    <row r="6" spans="1:4">
      <c r="A6" s="7"/>
      <c r="B6" s="7"/>
      <c r="C6" s="7"/>
      <c r="D6" s="7"/>
    </row>
    <row r="7" spans="1:4" ht="12.5">
      <c r="A7" s="180" t="s">
        <v>38</v>
      </c>
      <c r="B7" s="180"/>
      <c r="C7" s="241" t="s">
        <v>170</v>
      </c>
      <c r="D7" s="241"/>
    </row>
    <row r="8" spans="1:4" ht="12.5">
      <c r="A8" s="180" t="s">
        <v>34</v>
      </c>
      <c r="B8" s="180"/>
      <c r="C8" s="182" t="s">
        <v>221</v>
      </c>
      <c r="D8" s="182"/>
    </row>
    <row r="9" spans="1:4"/>
    <row r="10" spans="1:4" ht="12.5">
      <c r="A10" s="8"/>
      <c r="B10" s="8"/>
      <c r="C10" s="8"/>
      <c r="D10" s="8"/>
    </row>
    <row r="11" spans="1:4" ht="12.5">
      <c r="A11" s="92" t="s">
        <v>2</v>
      </c>
      <c r="B11" s="235" t="s">
        <v>35</v>
      </c>
      <c r="C11" s="235"/>
      <c r="D11" s="115"/>
    </row>
    <row r="12" spans="1:4" ht="12.5">
      <c r="A12" s="92" t="s">
        <v>4</v>
      </c>
      <c r="B12" s="235" t="s">
        <v>36</v>
      </c>
      <c r="C12" s="235"/>
      <c r="D12" s="115" t="s">
        <v>161</v>
      </c>
    </row>
    <row r="13" spans="1:4" ht="12.5">
      <c r="A13" s="92" t="s">
        <v>5</v>
      </c>
      <c r="B13" s="235" t="s">
        <v>81</v>
      </c>
      <c r="C13" s="235"/>
      <c r="D13" s="170"/>
    </row>
    <row r="14" spans="1:4" ht="12.5">
      <c r="A14" s="92" t="s">
        <v>6</v>
      </c>
      <c r="B14" s="207" t="s">
        <v>48</v>
      </c>
      <c r="C14" s="208"/>
      <c r="D14" s="115"/>
    </row>
    <row r="15" spans="1:4" ht="12.5">
      <c r="A15" s="92" t="s">
        <v>7</v>
      </c>
      <c r="B15" s="235" t="s">
        <v>37</v>
      </c>
      <c r="C15" s="235"/>
      <c r="D15" s="170">
        <v>12</v>
      </c>
    </row>
    <row r="16" spans="1:4">
      <c r="A16" s="98"/>
      <c r="B16" s="98"/>
      <c r="C16" s="99"/>
      <c r="D16" s="98"/>
    </row>
    <row r="17" spans="1:4" ht="13">
      <c r="A17" s="237" t="s">
        <v>39</v>
      </c>
      <c r="B17" s="237"/>
      <c r="C17" s="237"/>
      <c r="D17" s="237"/>
    </row>
    <row r="18" spans="1:4" ht="30" customHeight="1">
      <c r="A18" s="236" t="s">
        <v>40</v>
      </c>
      <c r="B18" s="236"/>
      <c r="C18" s="236"/>
      <c r="D18" s="236"/>
    </row>
    <row r="19" spans="1:4" ht="12.5">
      <c r="A19" s="92">
        <v>1</v>
      </c>
      <c r="B19" s="235" t="s">
        <v>78</v>
      </c>
      <c r="C19" s="235"/>
      <c r="D19" s="55" t="s">
        <v>143</v>
      </c>
    </row>
    <row r="20" spans="1:4" ht="12.5">
      <c r="A20" s="92">
        <v>2</v>
      </c>
      <c r="B20" s="235" t="s">
        <v>79</v>
      </c>
      <c r="C20" s="235"/>
      <c r="D20" s="55" t="s">
        <v>144</v>
      </c>
    </row>
    <row r="21" spans="1:4" ht="12.5">
      <c r="A21" s="92">
        <v>3</v>
      </c>
      <c r="B21" s="235" t="s">
        <v>80</v>
      </c>
      <c r="C21" s="235"/>
      <c r="D21" s="171"/>
    </row>
    <row r="22" spans="1:4" ht="26.25" customHeight="1">
      <c r="A22" s="92">
        <v>4</v>
      </c>
      <c r="B22" s="235" t="s">
        <v>41</v>
      </c>
      <c r="C22" s="235"/>
      <c r="D22" s="55" t="s">
        <v>145</v>
      </c>
    </row>
    <row r="23" spans="1:4" ht="12.5">
      <c r="A23" s="92">
        <v>5</v>
      </c>
      <c r="B23" s="235" t="s">
        <v>42</v>
      </c>
      <c r="C23" s="235"/>
      <c r="D23" s="172"/>
    </row>
    <row r="24" spans="1:4" ht="13">
      <c r="A24" s="100"/>
      <c r="B24" s="100"/>
      <c r="C24" s="100"/>
      <c r="D24" s="101"/>
    </row>
    <row r="25" spans="1:4" ht="13">
      <c r="A25" s="240" t="s">
        <v>156</v>
      </c>
      <c r="B25" s="240"/>
      <c r="C25" s="240"/>
      <c r="D25" s="240"/>
    </row>
    <row r="26" spans="1:4" ht="13">
      <c r="A26" s="237" t="s">
        <v>43</v>
      </c>
      <c r="B26" s="237"/>
      <c r="C26" s="237"/>
      <c r="D26" s="237"/>
    </row>
    <row r="27" spans="1:4" ht="13">
      <c r="A27" s="102">
        <v>1</v>
      </c>
      <c r="B27" s="236" t="s">
        <v>0</v>
      </c>
      <c r="C27" s="236"/>
      <c r="D27" s="102" t="s">
        <v>1</v>
      </c>
    </row>
    <row r="28" spans="1:4" ht="12.5">
      <c r="A28" s="87" t="s">
        <v>2</v>
      </c>
      <c r="B28" s="235" t="s">
        <v>3</v>
      </c>
      <c r="C28" s="235"/>
      <c r="D28" s="168"/>
    </row>
    <row r="29" spans="1:4" s="69" customFormat="1" ht="12.5">
      <c r="A29" s="87" t="s">
        <v>4</v>
      </c>
      <c r="B29" s="207" t="s">
        <v>146</v>
      </c>
      <c r="C29" s="208"/>
      <c r="D29" s="83">
        <f>D28*30%</f>
        <v>0</v>
      </c>
    </row>
    <row r="30" spans="1:4" ht="12.5">
      <c r="A30" s="87" t="s">
        <v>5</v>
      </c>
      <c r="B30" s="235" t="s">
        <v>11</v>
      </c>
      <c r="C30" s="235"/>
      <c r="D30" s="83"/>
    </row>
    <row r="31" spans="1:4" ht="15" customHeight="1">
      <c r="A31" s="232" t="s">
        <v>86</v>
      </c>
      <c r="B31" s="233"/>
      <c r="C31" s="234"/>
      <c r="D31" s="11">
        <f>SUM(D28:D30)</f>
        <v>0</v>
      </c>
    </row>
    <row r="32" spans="1:4" ht="24" customHeight="1">
      <c r="A32" s="238" t="s">
        <v>82</v>
      </c>
      <c r="B32" s="239"/>
      <c r="C32" s="239"/>
      <c r="D32" s="239"/>
    </row>
    <row r="33" spans="1:4" ht="13">
      <c r="A33" s="205"/>
      <c r="B33" s="206"/>
      <c r="C33" s="206"/>
      <c r="D33" s="206"/>
    </row>
    <row r="34" spans="1:4" ht="15" customHeight="1">
      <c r="A34" s="205" t="s">
        <v>51</v>
      </c>
      <c r="B34" s="206"/>
      <c r="C34" s="206"/>
      <c r="D34" s="206"/>
    </row>
    <row r="35" spans="1:4" s="39" customFormat="1" ht="15" customHeight="1">
      <c r="A35" s="205" t="s">
        <v>52</v>
      </c>
      <c r="B35" s="206"/>
      <c r="C35" s="206"/>
      <c r="D35" s="206"/>
    </row>
    <row r="36" spans="1:4" ht="25.5" customHeight="1">
      <c r="A36" s="20" t="s">
        <v>53</v>
      </c>
      <c r="B36" s="20" t="s">
        <v>59</v>
      </c>
      <c r="C36" s="20" t="s">
        <v>15</v>
      </c>
      <c r="D36" s="20" t="s">
        <v>1</v>
      </c>
    </row>
    <row r="37" spans="1:4" ht="13">
      <c r="A37" s="21" t="s">
        <v>2</v>
      </c>
      <c r="B37" s="22" t="s">
        <v>83</v>
      </c>
      <c r="C37" s="23">
        <v>8.3299999999999999E-2</v>
      </c>
      <c r="D37" s="24">
        <f>C37*D31</f>
        <v>0</v>
      </c>
    </row>
    <row r="38" spans="1:4" ht="26">
      <c r="A38" s="21" t="s">
        <v>4</v>
      </c>
      <c r="B38" s="22" t="s">
        <v>84</v>
      </c>
      <c r="C38" s="23">
        <v>2.7799999999999998E-2</v>
      </c>
      <c r="D38" s="24">
        <f>D31*C38</f>
        <v>0</v>
      </c>
    </row>
    <row r="39" spans="1:4" ht="13">
      <c r="A39" s="214" t="s">
        <v>115</v>
      </c>
      <c r="B39" s="214"/>
      <c r="C39" s="25">
        <f>SUM(C37:C38)</f>
        <v>0.1111</v>
      </c>
      <c r="D39" s="26">
        <f>SUM(D37:D38)</f>
        <v>0</v>
      </c>
    </row>
    <row r="40" spans="1:4" ht="25">
      <c r="A40" s="21" t="s">
        <v>5</v>
      </c>
      <c r="B40" s="22" t="s">
        <v>116</v>
      </c>
      <c r="C40" s="23">
        <f>C39*C56</f>
        <v>3.7551800000000003E-2</v>
      </c>
      <c r="D40" s="24">
        <f>D31*C40</f>
        <v>0</v>
      </c>
    </row>
    <row r="41" spans="1:4" ht="13">
      <c r="A41" s="214" t="s">
        <v>85</v>
      </c>
      <c r="B41" s="214"/>
      <c r="C41" s="25">
        <f>SUM(C39:C40)</f>
        <v>0.1486518</v>
      </c>
      <c r="D41" s="26">
        <f>SUM(D39:D40)</f>
        <v>0</v>
      </c>
    </row>
    <row r="42" spans="1:4" ht="53.25" customHeight="1">
      <c r="A42" s="242" t="s">
        <v>87</v>
      </c>
      <c r="B42" s="243"/>
      <c r="C42" s="243"/>
      <c r="D42" s="244"/>
    </row>
    <row r="43" spans="1:4" ht="40.5" customHeight="1">
      <c r="A43" s="221" t="s">
        <v>88</v>
      </c>
      <c r="B43" s="222"/>
      <c r="C43" s="222"/>
      <c r="D43" s="223"/>
    </row>
    <row r="44" spans="1:4" ht="51.75" customHeight="1">
      <c r="A44" s="218" t="s">
        <v>89</v>
      </c>
      <c r="B44" s="219"/>
      <c r="C44" s="219"/>
      <c r="D44" s="220"/>
    </row>
    <row r="45" spans="1:4" ht="15" customHeight="1">
      <c r="A45" s="49"/>
      <c r="B45" s="50"/>
      <c r="C45" s="50"/>
      <c r="D45" s="50"/>
    </row>
    <row r="46" spans="1:4" ht="25.5" customHeight="1">
      <c r="A46" s="212" t="s">
        <v>54</v>
      </c>
      <c r="B46" s="215"/>
      <c r="C46" s="215"/>
      <c r="D46" s="215"/>
    </row>
    <row r="47" spans="1:4" ht="17.25" customHeight="1">
      <c r="A47" s="13" t="s">
        <v>58</v>
      </c>
      <c r="B47" s="13" t="s">
        <v>60</v>
      </c>
      <c r="C47" s="13" t="s">
        <v>15</v>
      </c>
      <c r="D47" s="13" t="s">
        <v>1</v>
      </c>
    </row>
    <row r="48" spans="1:4" ht="12.5">
      <c r="A48" s="14" t="s">
        <v>2</v>
      </c>
      <c r="B48" s="15" t="s">
        <v>16</v>
      </c>
      <c r="C48" s="16">
        <v>0.2</v>
      </c>
      <c r="D48" s="17">
        <f>D31*C48</f>
        <v>0</v>
      </c>
    </row>
    <row r="49" spans="1:4" ht="12.5">
      <c r="A49" s="14" t="s">
        <v>4</v>
      </c>
      <c r="B49" s="15" t="s">
        <v>18</v>
      </c>
      <c r="C49" s="40">
        <v>2.5000000000000001E-2</v>
      </c>
      <c r="D49" s="17">
        <f>D31*C49</f>
        <v>0</v>
      </c>
    </row>
    <row r="50" spans="1:4" ht="12.5">
      <c r="A50" s="14" t="s">
        <v>5</v>
      </c>
      <c r="B50" s="15" t="s">
        <v>55</v>
      </c>
      <c r="C50" s="112"/>
      <c r="D50" s="17">
        <f>D31*C50</f>
        <v>0</v>
      </c>
    </row>
    <row r="51" spans="1:4" ht="12.5">
      <c r="A51" s="14" t="s">
        <v>6</v>
      </c>
      <c r="B51" s="15" t="s">
        <v>56</v>
      </c>
      <c r="C51" s="40">
        <v>1.4999999999999999E-2</v>
      </c>
      <c r="D51" s="17">
        <f>D31*C51</f>
        <v>0</v>
      </c>
    </row>
    <row r="52" spans="1:4" ht="12.5">
      <c r="A52" s="14" t="s">
        <v>7</v>
      </c>
      <c r="B52" s="15" t="s">
        <v>57</v>
      </c>
      <c r="C52" s="40">
        <v>0.01</v>
      </c>
      <c r="D52" s="17">
        <f>D31*C52</f>
        <v>0</v>
      </c>
    </row>
    <row r="53" spans="1:4" ht="12.5">
      <c r="A53" s="14" t="s">
        <v>8</v>
      </c>
      <c r="B53" s="15" t="s">
        <v>20</v>
      </c>
      <c r="C53" s="16">
        <v>6.0000000000000001E-3</v>
      </c>
      <c r="D53" s="17">
        <f>D31*C53</f>
        <v>0</v>
      </c>
    </row>
    <row r="54" spans="1:4" ht="12.5">
      <c r="A54" s="14" t="s">
        <v>9</v>
      </c>
      <c r="B54" s="15" t="s">
        <v>17</v>
      </c>
      <c r="C54" s="16">
        <v>2E-3</v>
      </c>
      <c r="D54" s="17">
        <f>D31*C54</f>
        <v>0</v>
      </c>
    </row>
    <row r="55" spans="1:4" ht="12.5">
      <c r="A55" s="14" t="s">
        <v>10</v>
      </c>
      <c r="B55" s="15" t="s">
        <v>19</v>
      </c>
      <c r="C55" s="40">
        <v>0.08</v>
      </c>
      <c r="D55" s="17">
        <f>D31*C55</f>
        <v>0</v>
      </c>
    </row>
    <row r="56" spans="1:4" ht="13">
      <c r="A56" s="224" t="s">
        <v>93</v>
      </c>
      <c r="B56" s="224"/>
      <c r="C56" s="18">
        <f>SUM(C48:C55)</f>
        <v>0.33800000000000002</v>
      </c>
      <c r="D56" s="19">
        <f>SUM(D48:D55)</f>
        <v>0</v>
      </c>
    </row>
    <row r="57" spans="1:4" ht="27" customHeight="1">
      <c r="A57" s="242" t="s">
        <v>90</v>
      </c>
      <c r="B57" s="243"/>
      <c r="C57" s="243"/>
      <c r="D57" s="244"/>
    </row>
    <row r="58" spans="1:4" ht="27" customHeight="1">
      <c r="A58" s="221" t="s">
        <v>91</v>
      </c>
      <c r="B58" s="222"/>
      <c r="C58" s="222"/>
      <c r="D58" s="223"/>
    </row>
    <row r="59" spans="1:4" ht="27" customHeight="1">
      <c r="A59" s="218" t="s">
        <v>92</v>
      </c>
      <c r="B59" s="219"/>
      <c r="C59" s="219"/>
      <c r="D59" s="220"/>
    </row>
    <row r="60" spans="1:4" ht="15" customHeight="1">
      <c r="A60" s="50"/>
      <c r="B60" s="50"/>
      <c r="C60" s="50"/>
      <c r="D60" s="50"/>
    </row>
    <row r="61" spans="1:4" ht="15" customHeight="1">
      <c r="A61" s="212" t="s">
        <v>61</v>
      </c>
      <c r="B61" s="215"/>
      <c r="C61" s="215"/>
      <c r="D61" s="215"/>
    </row>
    <row r="62" spans="1:4" ht="26">
      <c r="A62" s="9" t="s">
        <v>63</v>
      </c>
      <c r="B62" s="9" t="s">
        <v>12</v>
      </c>
      <c r="C62" s="9" t="s">
        <v>33</v>
      </c>
      <c r="D62" s="9" t="s">
        <v>47</v>
      </c>
    </row>
    <row r="63" spans="1:4" ht="12.5">
      <c r="A63" s="10" t="s">
        <v>2</v>
      </c>
      <c r="B63" s="12" t="s">
        <v>154</v>
      </c>
      <c r="C63" s="168"/>
      <c r="D63" s="1">
        <f>IF((C63*15*2)-(D28*6%)&gt;0,(C63*15*2)-(D28*6%),0)</f>
        <v>0</v>
      </c>
    </row>
    <row r="64" spans="1:4" ht="22.5">
      <c r="A64" s="10" t="s">
        <v>4</v>
      </c>
      <c r="B64" s="60" t="s">
        <v>162</v>
      </c>
      <c r="C64" s="168"/>
      <c r="D64" s="1">
        <f>C64*15</f>
        <v>0</v>
      </c>
    </row>
    <row r="65" spans="1:4" ht="22.5">
      <c r="A65" s="10" t="s">
        <v>5</v>
      </c>
      <c r="B65" s="61" t="s">
        <v>155</v>
      </c>
      <c r="C65" s="253"/>
      <c r="D65" s="254"/>
    </row>
    <row r="66" spans="1:4" ht="22.5">
      <c r="A66" s="10" t="s">
        <v>6</v>
      </c>
      <c r="B66" s="63" t="s">
        <v>119</v>
      </c>
      <c r="C66" s="249"/>
      <c r="D66" s="250"/>
    </row>
    <row r="67" spans="1:4" s="62" customFormat="1" ht="22.5">
      <c r="A67" s="10" t="s">
        <v>7</v>
      </c>
      <c r="B67" s="64" t="s">
        <v>164</v>
      </c>
      <c r="C67" s="249"/>
      <c r="D67" s="250"/>
    </row>
    <row r="68" spans="1:4" ht="22.5">
      <c r="A68" s="10" t="s">
        <v>8</v>
      </c>
      <c r="B68" s="65" t="s">
        <v>120</v>
      </c>
      <c r="C68" s="216"/>
      <c r="D68" s="217"/>
    </row>
    <row r="69" spans="1:4" ht="13">
      <c r="A69" s="2"/>
      <c r="B69" s="3" t="s">
        <v>94</v>
      </c>
      <c r="C69" s="251">
        <f>D63+D64+C65+C66+C67+C68</f>
        <v>0</v>
      </c>
      <c r="D69" s="252"/>
    </row>
    <row r="70" spans="1:4" s="84" customFormat="1" ht="25.5" customHeight="1">
      <c r="A70" s="225" t="s">
        <v>163</v>
      </c>
      <c r="B70" s="226"/>
      <c r="C70" s="226"/>
      <c r="D70" s="226"/>
    </row>
    <row r="71" spans="1:4">
      <c r="A71" s="227"/>
      <c r="B71" s="228"/>
      <c r="C71" s="228"/>
      <c r="D71" s="228"/>
    </row>
    <row r="72" spans="1:4" ht="29.25" customHeight="1">
      <c r="A72" s="212" t="s">
        <v>62</v>
      </c>
      <c r="B72" s="215"/>
      <c r="C72" s="215"/>
      <c r="D72" s="215"/>
    </row>
    <row r="73" spans="1:4" ht="26">
      <c r="A73" s="44">
        <v>2</v>
      </c>
      <c r="B73" s="44" t="s">
        <v>64</v>
      </c>
      <c r="C73" s="44" t="s">
        <v>15</v>
      </c>
      <c r="D73" s="44" t="s">
        <v>1</v>
      </c>
    </row>
    <row r="74" spans="1:4" ht="25">
      <c r="A74" s="43" t="s">
        <v>53</v>
      </c>
      <c r="B74" s="28" t="s">
        <v>59</v>
      </c>
      <c r="C74" s="33">
        <f>C41</f>
        <v>0.1486518</v>
      </c>
      <c r="D74" s="29">
        <f>D41</f>
        <v>0</v>
      </c>
    </row>
    <row r="75" spans="1:4" ht="12.5">
      <c r="A75" s="43" t="s">
        <v>58</v>
      </c>
      <c r="B75" s="28" t="s">
        <v>60</v>
      </c>
      <c r="C75" s="33">
        <f>C56</f>
        <v>0.33800000000000002</v>
      </c>
      <c r="D75" s="29">
        <f>D56</f>
        <v>0</v>
      </c>
    </row>
    <row r="76" spans="1:4" ht="12.5">
      <c r="A76" s="43" t="s">
        <v>63</v>
      </c>
      <c r="B76" s="28" t="s">
        <v>12</v>
      </c>
      <c r="C76" s="33" t="s">
        <v>65</v>
      </c>
      <c r="D76" s="29">
        <f>C69</f>
        <v>0</v>
      </c>
    </row>
    <row r="77" spans="1:4" ht="13">
      <c r="A77" s="214" t="s">
        <v>95</v>
      </c>
      <c r="B77" s="214"/>
      <c r="C77" s="34" t="s">
        <v>65</v>
      </c>
      <c r="D77" s="11">
        <f>SUM(D74:D76)</f>
        <v>0</v>
      </c>
    </row>
    <row r="78" spans="1:4">
      <c r="A78" s="45"/>
      <c r="B78" s="46"/>
      <c r="C78" s="46"/>
      <c r="D78" s="46"/>
    </row>
    <row r="79" spans="1:4">
      <c r="A79" s="45"/>
      <c r="B79" s="46"/>
      <c r="C79" s="46"/>
      <c r="D79" s="46"/>
    </row>
    <row r="80" spans="1:4" ht="27" customHeight="1">
      <c r="A80" s="212" t="s">
        <v>96</v>
      </c>
      <c r="B80" s="215"/>
      <c r="C80" s="215"/>
      <c r="D80" s="215"/>
    </row>
    <row r="81" spans="1:4" ht="18.75" customHeight="1">
      <c r="A81" s="20">
        <v>3</v>
      </c>
      <c r="B81" s="20" t="s">
        <v>21</v>
      </c>
      <c r="C81" s="20" t="s">
        <v>15</v>
      </c>
      <c r="D81" s="20" t="s">
        <v>1</v>
      </c>
    </row>
    <row r="82" spans="1:4" ht="12.5">
      <c r="A82" s="27" t="s">
        <v>2</v>
      </c>
      <c r="B82" s="70" t="s">
        <v>22</v>
      </c>
      <c r="C82" s="72">
        <v>4.1999999999999997E-3</v>
      </c>
      <c r="D82" s="5">
        <f t="shared" ref="D82:D87" si="0">D$31*C82</f>
        <v>0</v>
      </c>
    </row>
    <row r="83" spans="1:4" ht="60.5">
      <c r="A83" s="27" t="s">
        <v>4</v>
      </c>
      <c r="B83" s="70" t="s">
        <v>126</v>
      </c>
      <c r="C83" s="72">
        <f>C82*C55</f>
        <v>3.3599999999999998E-4</v>
      </c>
      <c r="D83" s="5">
        <f t="shared" si="0"/>
        <v>0</v>
      </c>
    </row>
    <row r="84" spans="1:4" ht="60.5">
      <c r="A84" s="27" t="s">
        <v>5</v>
      </c>
      <c r="B84" s="70" t="s">
        <v>127</v>
      </c>
      <c r="C84" s="72">
        <f>40%*C56*C82</f>
        <v>5.6784000000000001E-4</v>
      </c>
      <c r="D84" s="5">
        <f t="shared" si="0"/>
        <v>0</v>
      </c>
    </row>
    <row r="85" spans="1:4" ht="12.5">
      <c r="A85" s="27" t="s">
        <v>6</v>
      </c>
      <c r="B85" s="70" t="s">
        <v>23</v>
      </c>
      <c r="C85" s="72">
        <v>1.9400000000000001E-2</v>
      </c>
      <c r="D85" s="5">
        <f t="shared" si="0"/>
        <v>0</v>
      </c>
    </row>
    <row r="86" spans="1:4" ht="60.5">
      <c r="A86" s="27" t="s">
        <v>7</v>
      </c>
      <c r="B86" s="70" t="s">
        <v>128</v>
      </c>
      <c r="C86" s="72">
        <f>C56*C85</f>
        <v>6.5572000000000009E-3</v>
      </c>
      <c r="D86" s="5">
        <f t="shared" si="0"/>
        <v>0</v>
      </c>
    </row>
    <row r="87" spans="1:4" ht="60.5">
      <c r="A87" s="27" t="s">
        <v>8</v>
      </c>
      <c r="B87" s="70" t="s">
        <v>129</v>
      </c>
      <c r="C87" s="72">
        <f>40%*C56*C85</f>
        <v>2.6228800000000002E-3</v>
      </c>
      <c r="D87" s="5">
        <f t="shared" si="0"/>
        <v>0</v>
      </c>
    </row>
    <row r="88" spans="1:4" ht="13">
      <c r="A88" s="214" t="s">
        <v>97</v>
      </c>
      <c r="B88" s="214"/>
      <c r="C88" s="30">
        <f>SUM(C82:C87)</f>
        <v>3.3683919999999999E-2</v>
      </c>
      <c r="D88" s="11">
        <f>SUM(D82:D87)</f>
        <v>0</v>
      </c>
    </row>
    <row r="89" spans="1:4" s="69" customFormat="1" ht="66" customHeight="1">
      <c r="A89" s="230" t="s">
        <v>130</v>
      </c>
      <c r="B89" s="231"/>
      <c r="C89" s="231"/>
      <c r="D89" s="231"/>
    </row>
    <row r="90" spans="1:4" ht="13">
      <c r="A90" s="41"/>
      <c r="B90" s="42"/>
      <c r="C90" s="42"/>
      <c r="D90" s="42"/>
    </row>
    <row r="91" spans="1:4" ht="13">
      <c r="A91" s="212" t="s">
        <v>66</v>
      </c>
      <c r="B91" s="215"/>
      <c r="C91" s="215"/>
      <c r="D91" s="215"/>
    </row>
    <row r="92" spans="1:4"/>
    <row r="93" spans="1:4" ht="51" customHeight="1">
      <c r="A93" s="246" t="s">
        <v>98</v>
      </c>
      <c r="B93" s="247"/>
      <c r="C93" s="247"/>
      <c r="D93" s="248"/>
    </row>
    <row r="94" spans="1:4" ht="13">
      <c r="A94" s="51"/>
      <c r="B94" s="52"/>
      <c r="C94" s="52"/>
      <c r="D94" s="52"/>
    </row>
    <row r="95" spans="1:4" ht="24.75" customHeight="1">
      <c r="A95" s="212" t="s">
        <v>99</v>
      </c>
      <c r="B95" s="215"/>
      <c r="C95" s="215"/>
      <c r="D95" s="215"/>
    </row>
    <row r="96" spans="1:4" ht="19.5" customHeight="1">
      <c r="A96" s="20" t="s">
        <v>14</v>
      </c>
      <c r="B96" s="20" t="s">
        <v>67</v>
      </c>
      <c r="C96" s="20" t="s">
        <v>15</v>
      </c>
      <c r="D96" s="20" t="s">
        <v>1</v>
      </c>
    </row>
    <row r="97" spans="1:4" ht="39">
      <c r="A97" s="27" t="s">
        <v>2</v>
      </c>
      <c r="B97" s="28" t="s">
        <v>101</v>
      </c>
      <c r="C97" s="73">
        <v>9.9400000000000002E-2</v>
      </c>
      <c r="D97" s="29">
        <f t="shared" ref="D97:D102" si="1">D$31*C97</f>
        <v>0</v>
      </c>
    </row>
    <row r="98" spans="1:4" ht="12.5">
      <c r="A98" s="27" t="s">
        <v>4</v>
      </c>
      <c r="B98" s="28" t="s">
        <v>102</v>
      </c>
      <c r="C98" s="118"/>
      <c r="D98" s="29">
        <f t="shared" si="1"/>
        <v>0</v>
      </c>
    </row>
    <row r="99" spans="1:4" ht="12.5">
      <c r="A99" s="27" t="s">
        <v>5</v>
      </c>
      <c r="B99" s="28" t="s">
        <v>103</v>
      </c>
      <c r="C99" s="118"/>
      <c r="D99" s="29">
        <f t="shared" si="1"/>
        <v>0</v>
      </c>
    </row>
    <row r="100" spans="1:4" ht="25">
      <c r="A100" s="27" t="s">
        <v>6</v>
      </c>
      <c r="B100" s="28" t="s">
        <v>104</v>
      </c>
      <c r="C100" s="118"/>
      <c r="D100" s="29">
        <f t="shared" si="1"/>
        <v>0</v>
      </c>
    </row>
    <row r="101" spans="1:4" ht="25">
      <c r="A101" s="48" t="s">
        <v>7</v>
      </c>
      <c r="B101" s="28" t="s">
        <v>105</v>
      </c>
      <c r="C101" s="118"/>
      <c r="D101" s="29">
        <f t="shared" si="1"/>
        <v>0</v>
      </c>
    </row>
    <row r="102" spans="1:4" ht="12.5">
      <c r="A102" s="27" t="s">
        <v>8</v>
      </c>
      <c r="B102" s="28" t="s">
        <v>106</v>
      </c>
      <c r="C102" s="118"/>
      <c r="D102" s="29">
        <f t="shared" si="1"/>
        <v>0</v>
      </c>
    </row>
    <row r="103" spans="1:4" ht="13">
      <c r="A103" s="214" t="s">
        <v>125</v>
      </c>
      <c r="B103" s="214"/>
      <c r="C103" s="31">
        <f>SUM(C97:C102)</f>
        <v>9.9400000000000002E-2</v>
      </c>
      <c r="D103" s="11">
        <f>SUM(D97:D102)</f>
        <v>0</v>
      </c>
    </row>
    <row r="104" spans="1:4" s="66" customFormat="1" ht="25">
      <c r="A104" s="67" t="s">
        <v>9</v>
      </c>
      <c r="B104" s="22" t="s">
        <v>124</v>
      </c>
      <c r="C104" s="68">
        <f>C56*C103</f>
        <v>3.3597200000000001E-2</v>
      </c>
      <c r="D104" s="5">
        <f>C104*D31</f>
        <v>0</v>
      </c>
    </row>
    <row r="105" spans="1:4" s="66" customFormat="1" ht="13">
      <c r="A105" s="214" t="s">
        <v>100</v>
      </c>
      <c r="B105" s="214"/>
      <c r="C105" s="31">
        <f>C103+C104</f>
        <v>0.13299720000000001</v>
      </c>
      <c r="D105" s="11">
        <f>D103+D104</f>
        <v>0</v>
      </c>
    </row>
    <row r="106" spans="1:4" ht="13">
      <c r="A106" s="41"/>
      <c r="B106" s="42"/>
      <c r="C106" s="42"/>
      <c r="D106" s="42"/>
    </row>
    <row r="107" spans="1:4" s="84" customFormat="1" ht="13">
      <c r="A107" s="212" t="s">
        <v>149</v>
      </c>
      <c r="B107" s="213"/>
      <c r="C107" s="213"/>
      <c r="D107" s="213"/>
    </row>
    <row r="108" spans="1:4" s="84" customFormat="1" ht="13">
      <c r="A108" s="85" t="s">
        <v>150</v>
      </c>
      <c r="B108" s="96" t="s">
        <v>67</v>
      </c>
      <c r="C108" s="85" t="s">
        <v>15</v>
      </c>
      <c r="D108" s="85" t="s">
        <v>1</v>
      </c>
    </row>
    <row r="109" spans="1:4" s="84" customFormat="1" ht="25">
      <c r="A109" s="92" t="s">
        <v>2</v>
      </c>
      <c r="B109" s="88" t="s">
        <v>151</v>
      </c>
      <c r="C109" s="93">
        <f>IFERROR(D109/D31,0)</f>
        <v>0</v>
      </c>
      <c r="D109" s="5">
        <f>((D28+D29+D30)/220)*15*1.5</f>
        <v>0</v>
      </c>
    </row>
    <row r="110" spans="1:4" s="84" customFormat="1" ht="13">
      <c r="A110" s="214" t="s">
        <v>152</v>
      </c>
      <c r="B110" s="214"/>
      <c r="C110" s="89">
        <f>SUM(C109)</f>
        <v>0</v>
      </c>
      <c r="D110" s="95">
        <f>SUM(D109:D109)</f>
        <v>0</v>
      </c>
    </row>
    <row r="111" spans="1:4" s="84" customFormat="1" ht="25">
      <c r="A111" s="92" t="s">
        <v>4</v>
      </c>
      <c r="B111" s="86" t="s">
        <v>158</v>
      </c>
      <c r="C111" s="93">
        <f>C110*C56</f>
        <v>0</v>
      </c>
      <c r="D111" s="5">
        <f>C111*D38</f>
        <v>0</v>
      </c>
    </row>
    <row r="112" spans="1:4" s="84" customFormat="1" ht="13">
      <c r="A112" s="214" t="s">
        <v>153</v>
      </c>
      <c r="B112" s="214"/>
      <c r="C112" s="89">
        <f>C110+C111</f>
        <v>0</v>
      </c>
      <c r="D112" s="11">
        <f>D110+D111</f>
        <v>0</v>
      </c>
    </row>
    <row r="113" spans="1:4" s="84" customFormat="1" ht="13">
      <c r="A113" s="90"/>
      <c r="B113" s="91"/>
      <c r="C113" s="91"/>
      <c r="D113" s="91"/>
    </row>
    <row r="114" spans="1:4" ht="26.25" customHeight="1">
      <c r="A114" s="212" t="s">
        <v>107</v>
      </c>
      <c r="B114" s="215"/>
      <c r="C114" s="215"/>
      <c r="D114" s="215"/>
    </row>
    <row r="115" spans="1:4" ht="13">
      <c r="A115" s="44">
        <v>4</v>
      </c>
      <c r="B115" s="44" t="s">
        <v>68</v>
      </c>
      <c r="C115" s="44" t="s">
        <v>15</v>
      </c>
      <c r="D115" s="44" t="s">
        <v>1</v>
      </c>
    </row>
    <row r="116" spans="1:4" ht="12.5">
      <c r="A116" s="92" t="s">
        <v>14</v>
      </c>
      <c r="B116" s="94" t="s">
        <v>109</v>
      </c>
      <c r="C116" s="97">
        <f>C105</f>
        <v>0.13299720000000001</v>
      </c>
      <c r="D116" s="5">
        <f>D105</f>
        <v>0</v>
      </c>
    </row>
    <row r="117" spans="1:4" s="84" customFormat="1" ht="25">
      <c r="A117" s="92" t="s">
        <v>150</v>
      </c>
      <c r="B117" s="94" t="s">
        <v>151</v>
      </c>
      <c r="C117" s="97">
        <f>C112</f>
        <v>0</v>
      </c>
      <c r="D117" s="5">
        <f>D112</f>
        <v>0</v>
      </c>
    </row>
    <row r="118" spans="1:4" ht="13">
      <c r="A118" s="214" t="s">
        <v>108</v>
      </c>
      <c r="B118" s="214"/>
      <c r="C118" s="34" t="s">
        <v>65</v>
      </c>
      <c r="D118" s="11">
        <f>SUM(D116:D117)</f>
        <v>0</v>
      </c>
    </row>
    <row r="119" spans="1:4" ht="13">
      <c r="A119" s="41"/>
      <c r="B119" s="42"/>
      <c r="C119" s="42"/>
      <c r="D119" s="42"/>
    </row>
    <row r="120" spans="1:4" ht="13">
      <c r="A120" s="212" t="s">
        <v>69</v>
      </c>
      <c r="B120" s="215"/>
      <c r="C120" s="215"/>
      <c r="D120" s="215"/>
    </row>
    <row r="121" spans="1:4" ht="13">
      <c r="A121" s="9">
        <v>5</v>
      </c>
      <c r="B121" s="245" t="s">
        <v>13</v>
      </c>
      <c r="C121" s="245"/>
      <c r="D121" s="9" t="s">
        <v>1</v>
      </c>
    </row>
    <row r="122" spans="1:4" ht="12.5">
      <c r="A122" s="87" t="s">
        <v>2</v>
      </c>
      <c r="B122" s="229" t="s">
        <v>49</v>
      </c>
      <c r="C122" s="229"/>
      <c r="D122" s="29">
        <f>'INSUMOS - UNIFORME'!F26</f>
        <v>0</v>
      </c>
    </row>
    <row r="123" spans="1:4" ht="12.5">
      <c r="A123" s="87" t="s">
        <v>4</v>
      </c>
      <c r="B123" s="229" t="s">
        <v>117</v>
      </c>
      <c r="C123" s="229"/>
      <c r="D123" s="29">
        <f>'INSUMOS - EQUIPAMENTOS'!I29</f>
        <v>0</v>
      </c>
    </row>
    <row r="124" spans="1:4" s="66" customFormat="1" ht="13.25" customHeight="1">
      <c r="A124" s="87" t="s">
        <v>5</v>
      </c>
      <c r="B124" s="229" t="s">
        <v>11</v>
      </c>
      <c r="C124" s="229"/>
      <c r="D124" s="169"/>
    </row>
    <row r="125" spans="1:4" ht="13">
      <c r="A125" s="2"/>
      <c r="B125" s="214" t="s">
        <v>110</v>
      </c>
      <c r="C125" s="214"/>
      <c r="D125" s="11">
        <f>SUM(D122:D124)</f>
        <v>0</v>
      </c>
    </row>
    <row r="126" spans="1:4">
      <c r="A126" s="210" t="s">
        <v>111</v>
      </c>
      <c r="B126" s="211"/>
      <c r="C126" s="211"/>
      <c r="D126" s="211"/>
    </row>
    <row r="127" spans="1:4" ht="13">
      <c r="A127" s="257"/>
      <c r="B127" s="258"/>
      <c r="C127" s="258"/>
      <c r="D127" s="258"/>
    </row>
    <row r="128" spans="1:4" s="35" customFormat="1" ht="13">
      <c r="A128" s="209" t="s">
        <v>70</v>
      </c>
      <c r="B128" s="209"/>
      <c r="C128" s="209"/>
      <c r="D128" s="209"/>
    </row>
    <row r="129" spans="1:4" ht="13">
      <c r="A129" s="20">
        <v>6</v>
      </c>
      <c r="B129" s="20" t="s">
        <v>24</v>
      </c>
      <c r="C129" s="20" t="s">
        <v>15</v>
      </c>
      <c r="D129" s="20" t="s">
        <v>1</v>
      </c>
    </row>
    <row r="130" spans="1:4" ht="12.5">
      <c r="A130" s="10" t="s">
        <v>2</v>
      </c>
      <c r="B130" s="36" t="s">
        <v>25</v>
      </c>
      <c r="C130" s="118"/>
      <c r="D130" s="6">
        <f>(D31+D77+D88+D118+D125)*C130</f>
        <v>0</v>
      </c>
    </row>
    <row r="131" spans="1:4" ht="12.5">
      <c r="A131" s="10" t="s">
        <v>4</v>
      </c>
      <c r="B131" s="36" t="s">
        <v>27</v>
      </c>
      <c r="C131" s="118"/>
      <c r="D131" s="6">
        <f>(D31+D77+D88+D118+D125+D130)*C131</f>
        <v>0</v>
      </c>
    </row>
    <row r="132" spans="1:4" ht="13">
      <c r="A132" s="10" t="s">
        <v>5</v>
      </c>
      <c r="B132" s="36" t="s">
        <v>26</v>
      </c>
      <c r="C132" s="54">
        <f>SUM(C133:C135)</f>
        <v>0</v>
      </c>
      <c r="D132" s="37">
        <f>((D147+D130+D131)/(1-C132))*C132</f>
        <v>0</v>
      </c>
    </row>
    <row r="133" spans="1:4" ht="12.5">
      <c r="A133" s="12"/>
      <c r="B133" s="36" t="s">
        <v>44</v>
      </c>
      <c r="C133" s="118"/>
      <c r="D133" s="6">
        <f>((D147+D130+D131)/(1-C132))*C133</f>
        <v>0</v>
      </c>
    </row>
    <row r="134" spans="1:4" ht="12.5">
      <c r="A134" s="12"/>
      <c r="B134" s="36" t="s">
        <v>45</v>
      </c>
      <c r="C134" s="119"/>
      <c r="D134" s="6">
        <f>((D147+D130+D131)/(1-C132))*C134</f>
        <v>0</v>
      </c>
    </row>
    <row r="135" spans="1:4" ht="12.5">
      <c r="A135" s="12"/>
      <c r="B135" s="36" t="s">
        <v>46</v>
      </c>
      <c r="C135" s="118"/>
      <c r="D135" s="6">
        <f>((D147+D130+D131)/(1-C132))*C135</f>
        <v>0</v>
      </c>
    </row>
    <row r="136" spans="1:4" ht="13">
      <c r="A136" s="2"/>
      <c r="B136" s="3" t="s">
        <v>112</v>
      </c>
      <c r="C136" s="31"/>
      <c r="D136" s="11">
        <f>D130+D131+D132</f>
        <v>0</v>
      </c>
    </row>
    <row r="137" spans="1:4" ht="13">
      <c r="A137" s="53" t="s">
        <v>113</v>
      </c>
      <c r="B137" s="47"/>
      <c r="C137" s="47"/>
      <c r="D137" s="39"/>
    </row>
    <row r="138" spans="1:4" ht="13">
      <c r="A138" s="53" t="s">
        <v>114</v>
      </c>
      <c r="B138" s="39"/>
      <c r="C138" s="39"/>
      <c r="D138" s="39"/>
    </row>
    <row r="139" spans="1:4">
      <c r="A139" s="39"/>
      <c r="B139" s="39"/>
      <c r="C139" s="39"/>
      <c r="D139" s="39"/>
    </row>
    <row r="140" spans="1:4" ht="13">
      <c r="A140" s="209" t="s">
        <v>71</v>
      </c>
      <c r="B140" s="209"/>
      <c r="C140" s="209"/>
      <c r="D140" s="209"/>
    </row>
    <row r="141" spans="1:4" ht="24" customHeight="1">
      <c r="A141" s="2"/>
      <c r="B141" s="255" t="s">
        <v>28</v>
      </c>
      <c r="C141" s="255"/>
      <c r="D141" s="20" t="s">
        <v>29</v>
      </c>
    </row>
    <row r="142" spans="1:4" ht="12.5">
      <c r="A142" s="32" t="s">
        <v>2</v>
      </c>
      <c r="B142" s="259" t="s">
        <v>30</v>
      </c>
      <c r="C142" s="259"/>
      <c r="D142" s="29">
        <f>D31</f>
        <v>0</v>
      </c>
    </row>
    <row r="143" spans="1:4" ht="12.5">
      <c r="A143" s="32" t="s">
        <v>4</v>
      </c>
      <c r="B143" s="259" t="s">
        <v>72</v>
      </c>
      <c r="C143" s="259"/>
      <c r="D143" s="29">
        <f>D77</f>
        <v>0</v>
      </c>
    </row>
    <row r="144" spans="1:4" ht="12.5">
      <c r="A144" s="32" t="s">
        <v>5</v>
      </c>
      <c r="B144" s="259" t="s">
        <v>73</v>
      </c>
      <c r="C144" s="259"/>
      <c r="D144" s="29">
        <f>D88</f>
        <v>0</v>
      </c>
    </row>
    <row r="145" spans="1:4" ht="24" customHeight="1">
      <c r="A145" s="32" t="s">
        <v>6</v>
      </c>
      <c r="B145" s="235" t="s">
        <v>74</v>
      </c>
      <c r="C145" s="235"/>
      <c r="D145" s="5">
        <f>D118</f>
        <v>0</v>
      </c>
    </row>
    <row r="146" spans="1:4" ht="12.5">
      <c r="A146" s="32" t="s">
        <v>7</v>
      </c>
      <c r="B146" s="259" t="s">
        <v>75</v>
      </c>
      <c r="C146" s="259"/>
      <c r="D146" s="29">
        <f>D125</f>
        <v>0</v>
      </c>
    </row>
    <row r="147" spans="1:4" ht="16.5" customHeight="1">
      <c r="A147" s="214" t="s">
        <v>76</v>
      </c>
      <c r="B147" s="214"/>
      <c r="C147" s="214"/>
      <c r="D147" s="11">
        <f>SUM(D142:D146)</f>
        <v>0</v>
      </c>
    </row>
    <row r="148" spans="1:4" ht="12.5">
      <c r="A148" s="32" t="s">
        <v>8</v>
      </c>
      <c r="B148" s="256" t="s">
        <v>77</v>
      </c>
      <c r="C148" s="256"/>
      <c r="D148" s="29">
        <f>D136</f>
        <v>0</v>
      </c>
    </row>
    <row r="149" spans="1:4" ht="16.5" customHeight="1">
      <c r="A149" s="214" t="s">
        <v>31</v>
      </c>
      <c r="B149" s="214"/>
      <c r="C149" s="214"/>
      <c r="D149" s="11">
        <f>TRUNC((D147+D148),2)</f>
        <v>0</v>
      </c>
    </row>
    <row r="150" spans="1:4" ht="12.75" hidden="1" customHeight="1">
      <c r="A150" s="175" t="s">
        <v>118</v>
      </c>
      <c r="B150" s="175"/>
      <c r="C150" s="175"/>
      <c r="D150" s="175"/>
    </row>
    <row r="154" spans="1:4" hidden="1">
      <c r="C154" s="38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80">
    <mergeCell ref="B148:C148"/>
    <mergeCell ref="A127:D127"/>
    <mergeCell ref="B125:C125"/>
    <mergeCell ref="A120:D120"/>
    <mergeCell ref="A140:D140"/>
    <mergeCell ref="B123:C123"/>
    <mergeCell ref="B142:C142"/>
    <mergeCell ref="B143:C143"/>
    <mergeCell ref="B145:C145"/>
    <mergeCell ref="B146:C146"/>
    <mergeCell ref="A147:C147"/>
    <mergeCell ref="B144:C144"/>
    <mergeCell ref="A150:D150"/>
    <mergeCell ref="A42:D42"/>
    <mergeCell ref="A43:D43"/>
    <mergeCell ref="A44:D44"/>
    <mergeCell ref="A57:D57"/>
    <mergeCell ref="B121:C121"/>
    <mergeCell ref="A118:B118"/>
    <mergeCell ref="A93:D93"/>
    <mergeCell ref="A80:D80"/>
    <mergeCell ref="A72:D72"/>
    <mergeCell ref="C67:D67"/>
    <mergeCell ref="C69:D69"/>
    <mergeCell ref="C65:D65"/>
    <mergeCell ref="C66:D66"/>
    <mergeCell ref="A149:C149"/>
    <mergeCell ref="B141:C141"/>
    <mergeCell ref="C7:D7"/>
    <mergeCell ref="C8:D8"/>
    <mergeCell ref="A7:B7"/>
    <mergeCell ref="A8:B8"/>
    <mergeCell ref="B12:C12"/>
    <mergeCell ref="B11:C11"/>
    <mergeCell ref="B13:C13"/>
    <mergeCell ref="B15:C15"/>
    <mergeCell ref="A17:D17"/>
    <mergeCell ref="B14:C14"/>
    <mergeCell ref="A25:D25"/>
    <mergeCell ref="B21:C21"/>
    <mergeCell ref="B22:C22"/>
    <mergeCell ref="B23:C23"/>
    <mergeCell ref="A18:D18"/>
    <mergeCell ref="A31:C31"/>
    <mergeCell ref="B20:C20"/>
    <mergeCell ref="B19:C19"/>
    <mergeCell ref="A33:D33"/>
    <mergeCell ref="B27:C27"/>
    <mergeCell ref="B28:C28"/>
    <mergeCell ref="A26:D26"/>
    <mergeCell ref="A32:D32"/>
    <mergeCell ref="B30:C30"/>
    <mergeCell ref="A71:D71"/>
    <mergeCell ref="A77:B77"/>
    <mergeCell ref="B124:C124"/>
    <mergeCell ref="A105:B105"/>
    <mergeCell ref="A89:D89"/>
    <mergeCell ref="B122:C122"/>
    <mergeCell ref="A114:D114"/>
    <mergeCell ref="A46:D46"/>
    <mergeCell ref="A56:B56"/>
    <mergeCell ref="A70:D70"/>
    <mergeCell ref="A61:D61"/>
    <mergeCell ref="A39:B39"/>
    <mergeCell ref="A34:D34"/>
    <mergeCell ref="B29:C29"/>
    <mergeCell ref="A128:D128"/>
    <mergeCell ref="A126:D126"/>
    <mergeCell ref="A107:D107"/>
    <mergeCell ref="A110:B110"/>
    <mergeCell ref="A112:B112"/>
    <mergeCell ref="A103:B103"/>
    <mergeCell ref="A88:B88"/>
    <mergeCell ref="A41:B41"/>
    <mergeCell ref="A95:D95"/>
    <mergeCell ref="C68:D68"/>
    <mergeCell ref="A59:D59"/>
    <mergeCell ref="A91:D91"/>
    <mergeCell ref="A58:D58"/>
    <mergeCell ref="A35:D35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2"/>
  <rowBreaks count="2" manualBreakCount="2">
    <brk id="44" max="3" man="1"/>
    <brk id="90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21462-0023-44F0-BA55-E1286A039A47}">
  <dimension ref="A1:E157"/>
  <sheetViews>
    <sheetView showGridLines="0" view="pageBreakPreview" zoomScaleNormal="100" zoomScaleSheetLayoutView="100" workbookViewId="0">
      <selection activeCell="B1" sqref="B1"/>
    </sheetView>
  </sheetViews>
  <sheetFormatPr defaultColWidth="0" defaultRowHeight="11.4" customHeight="1" zeroHeight="1"/>
  <cols>
    <col min="1" max="1" width="5" style="69" customWidth="1"/>
    <col min="2" max="2" width="40.08984375" style="69" customWidth="1"/>
    <col min="3" max="3" width="18" style="69" customWidth="1"/>
    <col min="4" max="4" width="18.36328125" style="69" customWidth="1"/>
    <col min="5" max="5" width="17.36328125" style="69" hidden="1" customWidth="1"/>
    <col min="6" max="16384" width="0" style="69" hidden="1"/>
  </cols>
  <sheetData>
    <row r="1" spans="1:4" ht="12.5">
      <c r="A1" s="120" t="s">
        <v>165</v>
      </c>
      <c r="B1" s="56"/>
      <c r="C1" s="56"/>
      <c r="D1" s="57"/>
    </row>
    <row r="2" spans="1:4" s="114" customFormat="1" ht="12.5">
      <c r="A2" s="121" t="s">
        <v>166</v>
      </c>
      <c r="B2" s="116"/>
      <c r="C2" s="116"/>
      <c r="D2" s="117"/>
    </row>
    <row r="3" spans="1:4" s="114" customFormat="1" ht="12.5">
      <c r="A3" s="121" t="s">
        <v>167</v>
      </c>
      <c r="B3" s="116"/>
      <c r="C3" s="116"/>
      <c r="D3" s="117"/>
    </row>
    <row r="4" spans="1:4" ht="12.5">
      <c r="A4" s="121" t="s">
        <v>168</v>
      </c>
      <c r="B4" s="58"/>
      <c r="C4" s="58"/>
      <c r="D4" s="59"/>
    </row>
    <row r="5" spans="1:4" ht="12.5">
      <c r="A5" s="121" t="s">
        <v>169</v>
      </c>
      <c r="B5" s="58"/>
      <c r="C5" s="58"/>
      <c r="D5" s="59"/>
    </row>
    <row r="6" spans="1:4" ht="11.5">
      <c r="A6" s="7"/>
      <c r="B6" s="7"/>
      <c r="C6" s="7"/>
      <c r="D6" s="7"/>
    </row>
    <row r="7" spans="1:4" ht="12.5">
      <c r="A7" s="180" t="s">
        <v>38</v>
      </c>
      <c r="B7" s="180"/>
      <c r="C7" s="241" t="s">
        <v>170</v>
      </c>
      <c r="D7" s="241"/>
    </row>
    <row r="8" spans="1:4" ht="12.5">
      <c r="A8" s="180" t="s">
        <v>34</v>
      </c>
      <c r="B8" s="180"/>
      <c r="C8" s="182" t="s">
        <v>221</v>
      </c>
      <c r="D8" s="182"/>
    </row>
    <row r="9" spans="1:4" ht="11.5"/>
    <row r="10" spans="1:4" ht="12.5">
      <c r="A10" s="8"/>
      <c r="B10" s="8"/>
      <c r="C10" s="8"/>
      <c r="D10" s="8"/>
    </row>
    <row r="11" spans="1:4" ht="12.5">
      <c r="A11" s="92" t="s">
        <v>2</v>
      </c>
      <c r="B11" s="235" t="s">
        <v>35</v>
      </c>
      <c r="C11" s="235"/>
      <c r="D11" s="115"/>
    </row>
    <row r="12" spans="1:4" ht="12.5">
      <c r="A12" s="92" t="s">
        <v>4</v>
      </c>
      <c r="B12" s="235" t="s">
        <v>36</v>
      </c>
      <c r="C12" s="235"/>
      <c r="D12" s="115" t="s">
        <v>161</v>
      </c>
    </row>
    <row r="13" spans="1:4" ht="12.5">
      <c r="A13" s="92" t="s">
        <v>5</v>
      </c>
      <c r="B13" s="235" t="s">
        <v>81</v>
      </c>
      <c r="C13" s="235"/>
      <c r="D13" s="170"/>
    </row>
    <row r="14" spans="1:4" ht="12.5">
      <c r="A14" s="92" t="s">
        <v>6</v>
      </c>
      <c r="B14" s="207" t="s">
        <v>48</v>
      </c>
      <c r="C14" s="208"/>
      <c r="D14" s="115"/>
    </row>
    <row r="15" spans="1:4" ht="12.5">
      <c r="A15" s="92" t="s">
        <v>7</v>
      </c>
      <c r="B15" s="235" t="s">
        <v>37</v>
      </c>
      <c r="C15" s="235"/>
      <c r="D15" s="170">
        <v>12</v>
      </c>
    </row>
    <row r="16" spans="1:4" ht="11.5">
      <c r="A16" s="98"/>
      <c r="B16" s="98"/>
      <c r="C16" s="99"/>
      <c r="D16" s="98"/>
    </row>
    <row r="17" spans="1:4" ht="13">
      <c r="A17" s="237" t="s">
        <v>39</v>
      </c>
      <c r="B17" s="237"/>
      <c r="C17" s="237"/>
      <c r="D17" s="237"/>
    </row>
    <row r="18" spans="1:4" ht="30" customHeight="1">
      <c r="A18" s="236" t="s">
        <v>40</v>
      </c>
      <c r="B18" s="236"/>
      <c r="C18" s="236"/>
      <c r="D18" s="236"/>
    </row>
    <row r="19" spans="1:4" ht="12.5">
      <c r="A19" s="92">
        <v>1</v>
      </c>
      <c r="B19" s="235" t="s">
        <v>78</v>
      </c>
      <c r="C19" s="235"/>
      <c r="D19" s="55" t="s">
        <v>143</v>
      </c>
    </row>
    <row r="20" spans="1:4" ht="12.5">
      <c r="A20" s="92">
        <v>2</v>
      </c>
      <c r="B20" s="235" t="s">
        <v>79</v>
      </c>
      <c r="C20" s="235"/>
      <c r="D20" s="55" t="s">
        <v>144</v>
      </c>
    </row>
    <row r="21" spans="1:4" ht="12.5">
      <c r="A21" s="92">
        <v>3</v>
      </c>
      <c r="B21" s="235" t="s">
        <v>80</v>
      </c>
      <c r="C21" s="235"/>
      <c r="D21" s="103"/>
    </row>
    <row r="22" spans="1:4" ht="26.25" customHeight="1">
      <c r="A22" s="92">
        <v>4</v>
      </c>
      <c r="B22" s="235" t="s">
        <v>41</v>
      </c>
      <c r="C22" s="235"/>
      <c r="D22" s="55" t="s">
        <v>145</v>
      </c>
    </row>
    <row r="23" spans="1:4" ht="12.5">
      <c r="A23" s="92">
        <v>5</v>
      </c>
      <c r="B23" s="235" t="s">
        <v>42</v>
      </c>
      <c r="C23" s="235"/>
      <c r="D23" s="172"/>
    </row>
    <row r="24" spans="1:4" ht="13">
      <c r="A24" s="100"/>
      <c r="B24" s="100"/>
      <c r="C24" s="100"/>
      <c r="D24" s="101"/>
    </row>
    <row r="25" spans="1:4" ht="13">
      <c r="A25" s="240" t="s">
        <v>157</v>
      </c>
      <c r="B25" s="240"/>
      <c r="C25" s="240"/>
      <c r="D25" s="240"/>
    </row>
    <row r="26" spans="1:4" ht="13">
      <c r="A26" s="237" t="s">
        <v>43</v>
      </c>
      <c r="B26" s="237"/>
      <c r="C26" s="237"/>
      <c r="D26" s="237"/>
    </row>
    <row r="27" spans="1:4" ht="13">
      <c r="A27" s="102">
        <v>1</v>
      </c>
      <c r="B27" s="236" t="s">
        <v>0</v>
      </c>
      <c r="C27" s="236"/>
      <c r="D27" s="102" t="s">
        <v>1</v>
      </c>
    </row>
    <row r="28" spans="1:4" ht="12.5">
      <c r="A28" s="87" t="s">
        <v>2</v>
      </c>
      <c r="B28" s="235" t="s">
        <v>3</v>
      </c>
      <c r="C28" s="235"/>
      <c r="D28" s="168">
        <f>'12x36 - DIURNO (ARMADA)'!D28</f>
        <v>0</v>
      </c>
    </row>
    <row r="29" spans="1:4" ht="12.5">
      <c r="A29" s="87" t="s">
        <v>4</v>
      </c>
      <c r="B29" s="235" t="s">
        <v>146</v>
      </c>
      <c r="C29" s="235"/>
      <c r="D29" s="83">
        <f>D28*30%</f>
        <v>0</v>
      </c>
    </row>
    <row r="30" spans="1:4" ht="12.5">
      <c r="A30" s="87" t="s">
        <v>5</v>
      </c>
      <c r="B30" s="207" t="s">
        <v>147</v>
      </c>
      <c r="C30" s="208"/>
      <c r="D30" s="83">
        <f>((D28+D29)*(7/12))*20%</f>
        <v>0</v>
      </c>
    </row>
    <row r="31" spans="1:4" ht="12.5">
      <c r="A31" s="87" t="s">
        <v>6</v>
      </c>
      <c r="B31" s="207" t="s">
        <v>148</v>
      </c>
      <c r="C31" s="208"/>
      <c r="D31" s="83">
        <f>(D28+D29)*(1/12)*1.2</f>
        <v>0</v>
      </c>
    </row>
    <row r="32" spans="1:4" ht="12.5">
      <c r="A32" s="87" t="s">
        <v>7</v>
      </c>
      <c r="B32" s="235" t="s">
        <v>11</v>
      </c>
      <c r="C32" s="235"/>
      <c r="D32" s="83"/>
    </row>
    <row r="33" spans="1:4" ht="15" customHeight="1">
      <c r="A33" s="260" t="s">
        <v>86</v>
      </c>
      <c r="B33" s="261"/>
      <c r="C33" s="262"/>
      <c r="D33" s="104">
        <f>SUM(D28:D32)</f>
        <v>0</v>
      </c>
    </row>
    <row r="34" spans="1:4" ht="24" customHeight="1">
      <c r="A34" s="238" t="s">
        <v>82</v>
      </c>
      <c r="B34" s="239"/>
      <c r="C34" s="239"/>
      <c r="D34" s="239"/>
    </row>
    <row r="35" spans="1:4" ht="13">
      <c r="A35" s="205"/>
      <c r="B35" s="206"/>
      <c r="C35" s="206"/>
      <c r="D35" s="206"/>
    </row>
    <row r="36" spans="1:4" ht="15" customHeight="1">
      <c r="A36" s="205" t="s">
        <v>51</v>
      </c>
      <c r="B36" s="206"/>
      <c r="C36" s="206"/>
      <c r="D36" s="206"/>
    </row>
    <row r="37" spans="1:4" s="39" customFormat="1" ht="15" customHeight="1">
      <c r="A37" s="205" t="s">
        <v>52</v>
      </c>
      <c r="B37" s="206"/>
      <c r="C37" s="206"/>
      <c r="D37" s="206"/>
    </row>
    <row r="38" spans="1:4" ht="25.5" customHeight="1">
      <c r="A38" s="78" t="s">
        <v>53</v>
      </c>
      <c r="B38" s="78" t="s">
        <v>59</v>
      </c>
      <c r="C38" s="78" t="s">
        <v>15</v>
      </c>
      <c r="D38" s="78" t="s">
        <v>1</v>
      </c>
    </row>
    <row r="39" spans="1:4" ht="13">
      <c r="A39" s="21" t="s">
        <v>2</v>
      </c>
      <c r="B39" s="22" t="s">
        <v>83</v>
      </c>
      <c r="C39" s="23">
        <v>8.3299999999999999E-2</v>
      </c>
      <c r="D39" s="24">
        <f>C39*D33</f>
        <v>0</v>
      </c>
    </row>
    <row r="40" spans="1:4" ht="26">
      <c r="A40" s="21" t="s">
        <v>4</v>
      </c>
      <c r="B40" s="22" t="s">
        <v>84</v>
      </c>
      <c r="C40" s="23">
        <v>2.7799999999999998E-2</v>
      </c>
      <c r="D40" s="24">
        <f>D33*C40</f>
        <v>0</v>
      </c>
    </row>
    <row r="41" spans="1:4" ht="13">
      <c r="A41" s="214" t="s">
        <v>115</v>
      </c>
      <c r="B41" s="214"/>
      <c r="C41" s="25">
        <f>SUM(C39:C40)</f>
        <v>0.1111</v>
      </c>
      <c r="D41" s="26">
        <f>SUM(D39:D40)</f>
        <v>0</v>
      </c>
    </row>
    <row r="42" spans="1:4" ht="25">
      <c r="A42" s="21" t="s">
        <v>5</v>
      </c>
      <c r="B42" s="22" t="s">
        <v>116</v>
      </c>
      <c r="C42" s="23">
        <f>C41*C58</f>
        <v>3.7551800000000003E-2</v>
      </c>
      <c r="D42" s="24">
        <f>D33*C42</f>
        <v>0</v>
      </c>
    </row>
    <row r="43" spans="1:4" ht="13">
      <c r="A43" s="214" t="s">
        <v>85</v>
      </c>
      <c r="B43" s="214"/>
      <c r="C43" s="25">
        <f>SUM(C41:C42)</f>
        <v>0.1486518</v>
      </c>
      <c r="D43" s="26">
        <f>SUM(D41:D42)</f>
        <v>0</v>
      </c>
    </row>
    <row r="44" spans="1:4" ht="53.25" customHeight="1">
      <c r="A44" s="242" t="s">
        <v>87</v>
      </c>
      <c r="B44" s="243"/>
      <c r="C44" s="243"/>
      <c r="D44" s="244"/>
    </row>
    <row r="45" spans="1:4" ht="40.5" customHeight="1">
      <c r="A45" s="221" t="s">
        <v>88</v>
      </c>
      <c r="B45" s="222"/>
      <c r="C45" s="222"/>
      <c r="D45" s="223"/>
    </row>
    <row r="46" spans="1:4" ht="51.75" customHeight="1">
      <c r="A46" s="218" t="s">
        <v>89</v>
      </c>
      <c r="B46" s="219"/>
      <c r="C46" s="219"/>
      <c r="D46" s="220"/>
    </row>
    <row r="47" spans="1:4" ht="15" customHeight="1">
      <c r="A47" s="80"/>
      <c r="B47" s="81"/>
      <c r="C47" s="81"/>
      <c r="D47" s="81"/>
    </row>
    <row r="48" spans="1:4" ht="25.5" customHeight="1">
      <c r="A48" s="212" t="s">
        <v>54</v>
      </c>
      <c r="B48" s="215"/>
      <c r="C48" s="215"/>
      <c r="D48" s="215"/>
    </row>
    <row r="49" spans="1:4" ht="17.25" customHeight="1">
      <c r="A49" s="13" t="s">
        <v>58</v>
      </c>
      <c r="B49" s="13" t="s">
        <v>60</v>
      </c>
      <c r="C49" s="13" t="s">
        <v>15</v>
      </c>
      <c r="D49" s="13" t="s">
        <v>1</v>
      </c>
    </row>
    <row r="50" spans="1:4" ht="12.5">
      <c r="A50" s="14" t="s">
        <v>2</v>
      </c>
      <c r="B50" s="15" t="s">
        <v>16</v>
      </c>
      <c r="C50" s="16">
        <v>0.2</v>
      </c>
      <c r="D50" s="17">
        <f>D33*C50</f>
        <v>0</v>
      </c>
    </row>
    <row r="51" spans="1:4" ht="12.5">
      <c r="A51" s="14" t="s">
        <v>4</v>
      </c>
      <c r="B51" s="15" t="s">
        <v>18</v>
      </c>
      <c r="C51" s="40">
        <v>2.5000000000000001E-2</v>
      </c>
      <c r="D51" s="17">
        <f>D33*C51</f>
        <v>0</v>
      </c>
    </row>
    <row r="52" spans="1:4" ht="12.5">
      <c r="A52" s="14" t="s">
        <v>5</v>
      </c>
      <c r="B52" s="15" t="s">
        <v>55</v>
      </c>
      <c r="C52" s="118">
        <f>'12x36 - DIURNO (ARMADA)'!C50</f>
        <v>0</v>
      </c>
      <c r="D52" s="17">
        <f>D33*C52</f>
        <v>0</v>
      </c>
    </row>
    <row r="53" spans="1:4" ht="12.5">
      <c r="A53" s="14" t="s">
        <v>6</v>
      </c>
      <c r="B53" s="15" t="s">
        <v>56</v>
      </c>
      <c r="C53" s="40">
        <v>1.4999999999999999E-2</v>
      </c>
      <c r="D53" s="17">
        <f>D33*C53</f>
        <v>0</v>
      </c>
    </row>
    <row r="54" spans="1:4" ht="12.5">
      <c r="A54" s="14" t="s">
        <v>7</v>
      </c>
      <c r="B54" s="15" t="s">
        <v>57</v>
      </c>
      <c r="C54" s="40">
        <v>0.01</v>
      </c>
      <c r="D54" s="17">
        <f>D33*C54</f>
        <v>0</v>
      </c>
    </row>
    <row r="55" spans="1:4" ht="12.5">
      <c r="A55" s="14" t="s">
        <v>8</v>
      </c>
      <c r="B55" s="15" t="s">
        <v>20</v>
      </c>
      <c r="C55" s="16">
        <v>6.0000000000000001E-3</v>
      </c>
      <c r="D55" s="17">
        <f>D33*C55</f>
        <v>0</v>
      </c>
    </row>
    <row r="56" spans="1:4" ht="12.5">
      <c r="A56" s="14" t="s">
        <v>9</v>
      </c>
      <c r="B56" s="15" t="s">
        <v>17</v>
      </c>
      <c r="C56" s="16">
        <v>2E-3</v>
      </c>
      <c r="D56" s="17">
        <f>D33*C56</f>
        <v>0</v>
      </c>
    </row>
    <row r="57" spans="1:4" ht="12.5">
      <c r="A57" s="14" t="s">
        <v>10</v>
      </c>
      <c r="B57" s="15" t="s">
        <v>19</v>
      </c>
      <c r="C57" s="40">
        <v>0.08</v>
      </c>
      <c r="D57" s="17">
        <f>D33*C57</f>
        <v>0</v>
      </c>
    </row>
    <row r="58" spans="1:4" ht="13">
      <c r="A58" s="224" t="s">
        <v>93</v>
      </c>
      <c r="B58" s="224"/>
      <c r="C58" s="18">
        <f>SUM(C50:C57)</f>
        <v>0.33800000000000002</v>
      </c>
      <c r="D58" s="19">
        <f>SUM(D50:D57)</f>
        <v>0</v>
      </c>
    </row>
    <row r="59" spans="1:4" ht="27" customHeight="1">
      <c r="A59" s="242" t="s">
        <v>90</v>
      </c>
      <c r="B59" s="243"/>
      <c r="C59" s="243"/>
      <c r="D59" s="244"/>
    </row>
    <row r="60" spans="1:4" ht="27" customHeight="1">
      <c r="A60" s="221" t="s">
        <v>91</v>
      </c>
      <c r="B60" s="222"/>
      <c r="C60" s="222"/>
      <c r="D60" s="223"/>
    </row>
    <row r="61" spans="1:4" ht="27" customHeight="1">
      <c r="A61" s="218" t="s">
        <v>92</v>
      </c>
      <c r="B61" s="219"/>
      <c r="C61" s="219"/>
      <c r="D61" s="220"/>
    </row>
    <row r="62" spans="1:4" ht="15" customHeight="1">
      <c r="A62" s="81"/>
      <c r="B62" s="81"/>
      <c r="C62" s="81"/>
      <c r="D62" s="81"/>
    </row>
    <row r="63" spans="1:4" ht="15" customHeight="1">
      <c r="A63" s="212" t="s">
        <v>61</v>
      </c>
      <c r="B63" s="215"/>
      <c r="C63" s="215"/>
      <c r="D63" s="215"/>
    </row>
    <row r="64" spans="1:4" ht="26">
      <c r="A64" s="82" t="s">
        <v>63</v>
      </c>
      <c r="B64" s="82" t="s">
        <v>12</v>
      </c>
      <c r="C64" s="82" t="s">
        <v>33</v>
      </c>
      <c r="D64" s="82" t="s">
        <v>47</v>
      </c>
    </row>
    <row r="65" spans="1:4" ht="12.5">
      <c r="A65" s="10" t="s">
        <v>2</v>
      </c>
      <c r="B65" s="12" t="s">
        <v>154</v>
      </c>
      <c r="C65" s="168">
        <f>'12x36 - DIURNO (ARMADA)'!C63</f>
        <v>0</v>
      </c>
      <c r="D65" s="1">
        <f>IF((C65*15*2)-(D28*6%)&gt;0,(C65*15*2)-(D28*6%),0)</f>
        <v>0</v>
      </c>
    </row>
    <row r="66" spans="1:4" ht="22.5">
      <c r="A66" s="10" t="s">
        <v>4</v>
      </c>
      <c r="B66" s="60" t="s">
        <v>162</v>
      </c>
      <c r="C66" s="168">
        <f>'12x36 - DIURNO (ARMADA)'!C64</f>
        <v>0</v>
      </c>
      <c r="D66" s="1">
        <f>C66*15</f>
        <v>0</v>
      </c>
    </row>
    <row r="67" spans="1:4" ht="22.5">
      <c r="A67" s="10" t="s">
        <v>5</v>
      </c>
      <c r="B67" s="61" t="s">
        <v>155</v>
      </c>
      <c r="C67" s="253">
        <f>'12x36 - DIURNO (ARMADA)'!C65</f>
        <v>0</v>
      </c>
      <c r="D67" s="254"/>
    </row>
    <row r="68" spans="1:4" ht="22.5">
      <c r="A68" s="10" t="s">
        <v>6</v>
      </c>
      <c r="B68" s="65" t="s">
        <v>119</v>
      </c>
      <c r="C68" s="253">
        <f>'12x36 - DIURNO (ARMADA)'!C66</f>
        <v>0</v>
      </c>
      <c r="D68" s="254"/>
    </row>
    <row r="69" spans="1:4" ht="22.5">
      <c r="A69" s="10" t="s">
        <v>7</v>
      </c>
      <c r="B69" s="65" t="s">
        <v>164</v>
      </c>
      <c r="C69" s="253">
        <f>'12x36 - DIURNO (ARMADA)'!C67</f>
        <v>0</v>
      </c>
      <c r="D69" s="254"/>
    </row>
    <row r="70" spans="1:4" ht="22.5">
      <c r="A70" s="10" t="s">
        <v>8</v>
      </c>
      <c r="B70" s="65" t="s">
        <v>120</v>
      </c>
      <c r="C70" s="253">
        <f>'12x36 - DIURNO (ARMADA)'!C68</f>
        <v>0</v>
      </c>
      <c r="D70" s="254"/>
    </row>
    <row r="71" spans="1:4" ht="13">
      <c r="A71" s="2"/>
      <c r="B71" s="75" t="s">
        <v>94</v>
      </c>
      <c r="C71" s="251">
        <f>D65+D66+C67+C68+C69+C70</f>
        <v>0</v>
      </c>
      <c r="D71" s="252"/>
    </row>
    <row r="72" spans="1:4" ht="25.5" customHeight="1">
      <c r="A72" s="225" t="s">
        <v>163</v>
      </c>
      <c r="B72" s="226"/>
      <c r="C72" s="226"/>
      <c r="D72" s="226"/>
    </row>
    <row r="73" spans="1:4" s="84" customFormat="1" ht="11.5">
      <c r="A73" s="45"/>
      <c r="B73" s="46"/>
      <c r="C73" s="46"/>
      <c r="D73" s="46"/>
    </row>
    <row r="74" spans="1:4" ht="29.25" customHeight="1">
      <c r="A74" s="212" t="s">
        <v>62</v>
      </c>
      <c r="B74" s="215"/>
      <c r="C74" s="215"/>
      <c r="D74" s="215"/>
    </row>
    <row r="75" spans="1:4" ht="26">
      <c r="A75" s="78">
        <v>2</v>
      </c>
      <c r="B75" s="78" t="s">
        <v>64</v>
      </c>
      <c r="C75" s="78" t="s">
        <v>15</v>
      </c>
      <c r="D75" s="78" t="s">
        <v>1</v>
      </c>
    </row>
    <row r="76" spans="1:4" ht="25">
      <c r="A76" s="79" t="s">
        <v>53</v>
      </c>
      <c r="B76" s="28" t="s">
        <v>59</v>
      </c>
      <c r="C76" s="33">
        <f>C43</f>
        <v>0.1486518</v>
      </c>
      <c r="D76" s="29">
        <f>D43</f>
        <v>0</v>
      </c>
    </row>
    <row r="77" spans="1:4" ht="12.5">
      <c r="A77" s="79" t="s">
        <v>58</v>
      </c>
      <c r="B77" s="28" t="s">
        <v>60</v>
      </c>
      <c r="C77" s="33">
        <f>C58</f>
        <v>0.33800000000000002</v>
      </c>
      <c r="D77" s="29">
        <f>D58</f>
        <v>0</v>
      </c>
    </row>
    <row r="78" spans="1:4" ht="12.5">
      <c r="A78" s="79" t="s">
        <v>63</v>
      </c>
      <c r="B78" s="28" t="s">
        <v>12</v>
      </c>
      <c r="C78" s="33" t="s">
        <v>65</v>
      </c>
      <c r="D78" s="29">
        <f>C71</f>
        <v>0</v>
      </c>
    </row>
    <row r="79" spans="1:4" ht="13">
      <c r="A79" s="214" t="s">
        <v>95</v>
      </c>
      <c r="B79" s="214"/>
      <c r="C79" s="34" t="s">
        <v>65</v>
      </c>
      <c r="D79" s="11">
        <f>SUM(D76:D78)</f>
        <v>0</v>
      </c>
    </row>
    <row r="80" spans="1:4" ht="11.5">
      <c r="A80" s="45"/>
      <c r="B80" s="46"/>
      <c r="C80" s="46"/>
      <c r="D80" s="46"/>
    </row>
    <row r="81" spans="1:4" ht="11.5">
      <c r="A81" s="45"/>
      <c r="B81" s="46"/>
      <c r="C81" s="46"/>
      <c r="D81" s="46"/>
    </row>
    <row r="82" spans="1:4" ht="27" customHeight="1">
      <c r="A82" s="212" t="s">
        <v>96</v>
      </c>
      <c r="B82" s="215"/>
      <c r="C82" s="215"/>
      <c r="D82" s="215"/>
    </row>
    <row r="83" spans="1:4" ht="18.75" customHeight="1">
      <c r="A83" s="78">
        <v>3</v>
      </c>
      <c r="B83" s="78" t="s">
        <v>21</v>
      </c>
      <c r="C83" s="78" t="s">
        <v>15</v>
      </c>
      <c r="D83" s="78" t="s">
        <v>1</v>
      </c>
    </row>
    <row r="84" spans="1:4" ht="12.5">
      <c r="A84" s="79" t="s">
        <v>2</v>
      </c>
      <c r="B84" s="70" t="s">
        <v>22</v>
      </c>
      <c r="C84" s="71">
        <v>4.1999999999999997E-3</v>
      </c>
      <c r="D84" s="29">
        <f t="shared" ref="D84:D89" si="0">D$33*C84</f>
        <v>0</v>
      </c>
    </row>
    <row r="85" spans="1:4" ht="60.5">
      <c r="A85" s="79" t="s">
        <v>4</v>
      </c>
      <c r="B85" s="70" t="s">
        <v>126</v>
      </c>
      <c r="C85" s="72">
        <f>C84*C57</f>
        <v>3.3599999999999998E-4</v>
      </c>
      <c r="D85" s="29">
        <f t="shared" si="0"/>
        <v>0</v>
      </c>
    </row>
    <row r="86" spans="1:4" ht="60.5">
      <c r="A86" s="79" t="s">
        <v>5</v>
      </c>
      <c r="B86" s="70" t="s">
        <v>127</v>
      </c>
      <c r="C86" s="71">
        <f>40%*C58*C84</f>
        <v>5.6784000000000001E-4</v>
      </c>
      <c r="D86" s="29">
        <f t="shared" si="0"/>
        <v>0</v>
      </c>
    </row>
    <row r="87" spans="1:4" ht="12.5">
      <c r="A87" s="79" t="s">
        <v>6</v>
      </c>
      <c r="B87" s="70" t="s">
        <v>23</v>
      </c>
      <c r="C87" s="71">
        <v>1.9400000000000001E-2</v>
      </c>
      <c r="D87" s="29">
        <f t="shared" si="0"/>
        <v>0</v>
      </c>
    </row>
    <row r="88" spans="1:4" ht="60.5">
      <c r="A88" s="79" t="s">
        <v>7</v>
      </c>
      <c r="B88" s="70" t="s">
        <v>128</v>
      </c>
      <c r="C88" s="72">
        <f>C58*C87</f>
        <v>6.5572000000000009E-3</v>
      </c>
      <c r="D88" s="29">
        <f t="shared" si="0"/>
        <v>0</v>
      </c>
    </row>
    <row r="89" spans="1:4" ht="60.5">
      <c r="A89" s="79" t="s">
        <v>8</v>
      </c>
      <c r="B89" s="70" t="s">
        <v>129</v>
      </c>
      <c r="C89" s="71">
        <f>40%*C58*C87</f>
        <v>2.6228800000000002E-3</v>
      </c>
      <c r="D89" s="29">
        <f t="shared" si="0"/>
        <v>0</v>
      </c>
    </row>
    <row r="90" spans="1:4" ht="13">
      <c r="A90" s="214" t="s">
        <v>97</v>
      </c>
      <c r="B90" s="214"/>
      <c r="C90" s="30">
        <f>SUM(C84:C89)</f>
        <v>3.3683919999999999E-2</v>
      </c>
      <c r="D90" s="11">
        <f>SUM(D84:D89)</f>
        <v>0</v>
      </c>
    </row>
    <row r="91" spans="1:4" ht="66" customHeight="1">
      <c r="A91" s="230" t="s">
        <v>130</v>
      </c>
      <c r="B91" s="231"/>
      <c r="C91" s="231"/>
      <c r="D91" s="231"/>
    </row>
    <row r="92" spans="1:4" ht="13">
      <c r="A92" s="80"/>
      <c r="B92" s="81"/>
      <c r="C92" s="81"/>
      <c r="D92" s="81"/>
    </row>
    <row r="93" spans="1:4" ht="13">
      <c r="A93" s="212" t="s">
        <v>66</v>
      </c>
      <c r="B93" s="215"/>
      <c r="C93" s="215"/>
      <c r="D93" s="215"/>
    </row>
    <row r="94" spans="1:4" ht="11.5"/>
    <row r="95" spans="1:4" ht="51" customHeight="1">
      <c r="A95" s="246" t="s">
        <v>98</v>
      </c>
      <c r="B95" s="247"/>
      <c r="C95" s="247"/>
      <c r="D95" s="248"/>
    </row>
    <row r="96" spans="1:4" ht="13">
      <c r="A96" s="76"/>
      <c r="B96" s="77"/>
      <c r="C96" s="77"/>
      <c r="D96" s="77"/>
    </row>
    <row r="97" spans="1:4" ht="24.75" customHeight="1">
      <c r="A97" s="212" t="s">
        <v>99</v>
      </c>
      <c r="B97" s="215"/>
      <c r="C97" s="215"/>
      <c r="D97" s="215"/>
    </row>
    <row r="98" spans="1:4" ht="19.5" customHeight="1">
      <c r="A98" s="78" t="s">
        <v>14</v>
      </c>
      <c r="B98" s="78" t="s">
        <v>67</v>
      </c>
      <c r="C98" s="78" t="s">
        <v>15</v>
      </c>
      <c r="D98" s="78" t="s">
        <v>1</v>
      </c>
    </row>
    <row r="99" spans="1:4" ht="39">
      <c r="A99" s="79" t="s">
        <v>2</v>
      </c>
      <c r="B99" s="28" t="s">
        <v>101</v>
      </c>
      <c r="C99" s="73">
        <v>9.9400000000000002E-2</v>
      </c>
      <c r="D99" s="29">
        <f t="shared" ref="D99:D104" si="1">D$33*C99</f>
        <v>0</v>
      </c>
    </row>
    <row r="100" spans="1:4" ht="12.5">
      <c r="A100" s="79" t="s">
        <v>4</v>
      </c>
      <c r="B100" s="28" t="s">
        <v>102</v>
      </c>
      <c r="C100" s="118">
        <f>'12x36 - DIURNO (ARMADA)'!C98</f>
        <v>0</v>
      </c>
      <c r="D100" s="29">
        <f t="shared" si="1"/>
        <v>0</v>
      </c>
    </row>
    <row r="101" spans="1:4" ht="12.5">
      <c r="A101" s="79" t="s">
        <v>5</v>
      </c>
      <c r="B101" s="28" t="s">
        <v>103</v>
      </c>
      <c r="C101" s="118">
        <f>'12x36 - DIURNO (ARMADA)'!C99</f>
        <v>0</v>
      </c>
      <c r="D101" s="29">
        <f t="shared" si="1"/>
        <v>0</v>
      </c>
    </row>
    <row r="102" spans="1:4" ht="25">
      <c r="A102" s="79" t="s">
        <v>6</v>
      </c>
      <c r="B102" s="28" t="s">
        <v>104</v>
      </c>
      <c r="C102" s="118">
        <f>'12x36 - DIURNO (ARMADA)'!C100</f>
        <v>0</v>
      </c>
      <c r="D102" s="29">
        <f t="shared" si="1"/>
        <v>0</v>
      </c>
    </row>
    <row r="103" spans="1:4" ht="25">
      <c r="A103" s="79" t="s">
        <v>7</v>
      </c>
      <c r="B103" s="28" t="s">
        <v>105</v>
      </c>
      <c r="C103" s="118">
        <f>'12x36 - DIURNO (ARMADA)'!C101</f>
        <v>0</v>
      </c>
      <c r="D103" s="29">
        <f t="shared" si="1"/>
        <v>0</v>
      </c>
    </row>
    <row r="104" spans="1:4" ht="12.5">
      <c r="A104" s="79" t="s">
        <v>8</v>
      </c>
      <c r="B104" s="28" t="s">
        <v>106</v>
      </c>
      <c r="C104" s="118">
        <f>'12x36 - DIURNO (ARMADA)'!C102</f>
        <v>0</v>
      </c>
      <c r="D104" s="29">
        <f t="shared" si="1"/>
        <v>0</v>
      </c>
    </row>
    <row r="105" spans="1:4" ht="13">
      <c r="A105" s="214" t="s">
        <v>125</v>
      </c>
      <c r="B105" s="214"/>
      <c r="C105" s="31">
        <f>SUM(C99:C104)</f>
        <v>9.9400000000000002E-2</v>
      </c>
      <c r="D105" s="11">
        <f>SUM(D99:D104)</f>
        <v>0</v>
      </c>
    </row>
    <row r="106" spans="1:4" ht="25">
      <c r="A106" s="67" t="s">
        <v>9</v>
      </c>
      <c r="B106" s="22" t="s">
        <v>124</v>
      </c>
      <c r="C106" s="68">
        <f>C58*C105</f>
        <v>3.3597200000000001E-2</v>
      </c>
      <c r="D106" s="5">
        <f>C106*D33</f>
        <v>0</v>
      </c>
    </row>
    <row r="107" spans="1:4" ht="13">
      <c r="A107" s="214" t="s">
        <v>100</v>
      </c>
      <c r="B107" s="214"/>
      <c r="C107" s="31">
        <f>C105+C106</f>
        <v>0.13299720000000001</v>
      </c>
      <c r="D107" s="11">
        <f>D105+D106</f>
        <v>0</v>
      </c>
    </row>
    <row r="108" spans="1:4" ht="13">
      <c r="A108" s="80"/>
      <c r="B108" s="81"/>
      <c r="C108" s="81"/>
      <c r="D108" s="81"/>
    </row>
    <row r="109" spans="1:4" s="84" customFormat="1" ht="13">
      <c r="A109" s="212" t="s">
        <v>149</v>
      </c>
      <c r="B109" s="213"/>
      <c r="C109" s="213"/>
      <c r="D109" s="213"/>
    </row>
    <row r="110" spans="1:4" s="84" customFormat="1" ht="13">
      <c r="A110" s="85" t="s">
        <v>150</v>
      </c>
      <c r="B110" s="96" t="s">
        <v>67</v>
      </c>
      <c r="C110" s="85" t="s">
        <v>15</v>
      </c>
      <c r="D110" s="85" t="s">
        <v>1</v>
      </c>
    </row>
    <row r="111" spans="1:4" s="84" customFormat="1" ht="25">
      <c r="A111" s="92" t="s">
        <v>2</v>
      </c>
      <c r="B111" s="88" t="s">
        <v>151</v>
      </c>
      <c r="C111" s="93">
        <f>IFERROR(D111/D33,0)</f>
        <v>0</v>
      </c>
      <c r="D111" s="5">
        <f>((D28+D29+D30+D31+D32)/220)*15*1.5</f>
        <v>0</v>
      </c>
    </row>
    <row r="112" spans="1:4" s="84" customFormat="1" ht="13">
      <c r="A112" s="214" t="s">
        <v>152</v>
      </c>
      <c r="B112" s="214"/>
      <c r="C112" s="89">
        <f>SUM(C111)</f>
        <v>0</v>
      </c>
      <c r="D112" s="95">
        <f>SUM(D111:D111)</f>
        <v>0</v>
      </c>
    </row>
    <row r="113" spans="1:4" s="84" customFormat="1" ht="25">
      <c r="A113" s="92" t="s">
        <v>9</v>
      </c>
      <c r="B113" s="86" t="s">
        <v>158</v>
      </c>
      <c r="C113" s="93">
        <f>C112*C58</f>
        <v>0</v>
      </c>
      <c r="D113" s="5">
        <f>C113*D40</f>
        <v>0</v>
      </c>
    </row>
    <row r="114" spans="1:4" s="84" customFormat="1" ht="13">
      <c r="A114" s="214" t="s">
        <v>153</v>
      </c>
      <c r="B114" s="214"/>
      <c r="C114" s="89">
        <f>C112+C113</f>
        <v>0</v>
      </c>
      <c r="D114" s="11">
        <f>D112+D113</f>
        <v>0</v>
      </c>
    </row>
    <row r="115" spans="1:4" s="84" customFormat="1" ht="13">
      <c r="A115" s="90"/>
      <c r="B115" s="91"/>
      <c r="C115" s="91"/>
      <c r="D115" s="91"/>
    </row>
    <row r="116" spans="1:4" s="84" customFormat="1" ht="13">
      <c r="A116" s="90"/>
      <c r="B116" s="91"/>
      <c r="C116" s="91"/>
      <c r="D116" s="91"/>
    </row>
    <row r="117" spans="1:4" ht="26.25" customHeight="1">
      <c r="A117" s="212" t="s">
        <v>107</v>
      </c>
      <c r="B117" s="215"/>
      <c r="C117" s="215"/>
      <c r="D117" s="215"/>
    </row>
    <row r="118" spans="1:4" ht="13">
      <c r="A118" s="78">
        <v>4</v>
      </c>
      <c r="B118" s="78" t="s">
        <v>68</v>
      </c>
      <c r="C118" s="78" t="s">
        <v>15</v>
      </c>
      <c r="D118" s="78" t="s">
        <v>1</v>
      </c>
    </row>
    <row r="119" spans="1:4" ht="12.5">
      <c r="A119" s="79" t="s">
        <v>14</v>
      </c>
      <c r="B119" s="28" t="s">
        <v>109</v>
      </c>
      <c r="C119" s="33">
        <f>C107</f>
        <v>0.13299720000000001</v>
      </c>
      <c r="D119" s="29">
        <f>D107</f>
        <v>0</v>
      </c>
    </row>
    <row r="120" spans="1:4" s="84" customFormat="1" ht="25">
      <c r="A120" s="92" t="s">
        <v>150</v>
      </c>
      <c r="B120" s="94" t="s">
        <v>151</v>
      </c>
      <c r="C120" s="97">
        <f>C114</f>
        <v>0</v>
      </c>
      <c r="D120" s="5">
        <f>D114</f>
        <v>0</v>
      </c>
    </row>
    <row r="121" spans="1:4" ht="13">
      <c r="A121" s="214" t="s">
        <v>108</v>
      </c>
      <c r="B121" s="214"/>
      <c r="C121" s="34" t="s">
        <v>65</v>
      </c>
      <c r="D121" s="11">
        <f>SUM(D119:D120)</f>
        <v>0</v>
      </c>
    </row>
    <row r="122" spans="1:4" ht="13">
      <c r="A122" s="80"/>
      <c r="B122" s="81"/>
      <c r="C122" s="81"/>
      <c r="D122" s="81"/>
    </row>
    <row r="123" spans="1:4" ht="13">
      <c r="A123" s="212" t="s">
        <v>69</v>
      </c>
      <c r="B123" s="215"/>
      <c r="C123" s="215"/>
      <c r="D123" s="215"/>
    </row>
    <row r="124" spans="1:4" ht="13">
      <c r="A124" s="82">
        <v>5</v>
      </c>
      <c r="B124" s="245" t="s">
        <v>13</v>
      </c>
      <c r="C124" s="245"/>
      <c r="D124" s="82" t="s">
        <v>1</v>
      </c>
    </row>
    <row r="125" spans="1:4" ht="12.5">
      <c r="A125" s="87" t="s">
        <v>2</v>
      </c>
      <c r="B125" s="229" t="s">
        <v>49</v>
      </c>
      <c r="C125" s="229"/>
      <c r="D125" s="29">
        <f>'INSUMOS - UNIFORME'!F26</f>
        <v>0</v>
      </c>
    </row>
    <row r="126" spans="1:4" ht="12.5">
      <c r="A126" s="87" t="s">
        <v>4</v>
      </c>
      <c r="B126" s="229" t="s">
        <v>117</v>
      </c>
      <c r="C126" s="229"/>
      <c r="D126" s="29">
        <f>'INSUMOS - EQUIPAMENTOS'!I29</f>
        <v>0</v>
      </c>
    </row>
    <row r="127" spans="1:4" ht="13.25" customHeight="1">
      <c r="A127" s="87" t="s">
        <v>5</v>
      </c>
      <c r="B127" s="229" t="s">
        <v>11</v>
      </c>
      <c r="C127" s="229"/>
      <c r="D127" s="169"/>
    </row>
    <row r="128" spans="1:4" ht="13">
      <c r="A128" s="2"/>
      <c r="B128" s="214" t="s">
        <v>110</v>
      </c>
      <c r="C128" s="214"/>
      <c r="D128" s="11">
        <f>SUM(D125:D127)</f>
        <v>0</v>
      </c>
    </row>
    <row r="129" spans="1:4" ht="11.5">
      <c r="A129" s="210" t="s">
        <v>111</v>
      </c>
      <c r="B129" s="211"/>
      <c r="C129" s="211"/>
      <c r="D129" s="211"/>
    </row>
    <row r="130" spans="1:4" ht="13">
      <c r="A130" s="257"/>
      <c r="B130" s="258"/>
      <c r="C130" s="258"/>
      <c r="D130" s="258"/>
    </row>
    <row r="131" spans="1:4" s="35" customFormat="1" ht="13">
      <c r="A131" s="209" t="s">
        <v>70</v>
      </c>
      <c r="B131" s="209"/>
      <c r="C131" s="209"/>
      <c r="D131" s="209"/>
    </row>
    <row r="132" spans="1:4" ht="13">
      <c r="A132" s="78">
        <v>6</v>
      </c>
      <c r="B132" s="78" t="s">
        <v>24</v>
      </c>
      <c r="C132" s="78" t="s">
        <v>15</v>
      </c>
      <c r="D132" s="78" t="s">
        <v>1</v>
      </c>
    </row>
    <row r="133" spans="1:4" ht="12.5">
      <c r="A133" s="10" t="s">
        <v>2</v>
      </c>
      <c r="B133" s="36" t="s">
        <v>25</v>
      </c>
      <c r="C133" s="118">
        <f>'12x36 - DIURNO (ARMADA)'!C130</f>
        <v>0</v>
      </c>
      <c r="D133" s="6">
        <f>(D33+D79+D90+D121+D128)*C133</f>
        <v>0</v>
      </c>
    </row>
    <row r="134" spans="1:4" ht="12.5">
      <c r="A134" s="10" t="s">
        <v>4</v>
      </c>
      <c r="B134" s="36" t="s">
        <v>27</v>
      </c>
      <c r="C134" s="118">
        <f>'12x36 - DIURNO (ARMADA)'!C131</f>
        <v>0</v>
      </c>
      <c r="D134" s="6">
        <f>(D33+D79+D90+D121+D128+D133)*C134</f>
        <v>0</v>
      </c>
    </row>
    <row r="135" spans="1:4" ht="13">
      <c r="A135" s="10" t="s">
        <v>5</v>
      </c>
      <c r="B135" s="36" t="s">
        <v>26</v>
      </c>
      <c r="C135" s="54">
        <f>SUM(C136:C138)</f>
        <v>0</v>
      </c>
      <c r="D135" s="37">
        <f>((D150+D133+D134)/(1-C135))*C135</f>
        <v>0</v>
      </c>
    </row>
    <row r="136" spans="1:4" ht="12.5">
      <c r="A136" s="12"/>
      <c r="B136" s="36" t="s">
        <v>44</v>
      </c>
      <c r="C136" s="118">
        <f>'12x36 - DIURNO (ARMADA)'!C133</f>
        <v>0</v>
      </c>
      <c r="D136" s="6">
        <f>((D150+D133+D134)/(1-C135))*C136</f>
        <v>0</v>
      </c>
    </row>
    <row r="137" spans="1:4" ht="12.5">
      <c r="A137" s="12"/>
      <c r="B137" s="36" t="s">
        <v>45</v>
      </c>
      <c r="C137" s="118">
        <f>'12x36 - DIURNO (ARMADA)'!C134</f>
        <v>0</v>
      </c>
      <c r="D137" s="6">
        <f>((D150+D133+D134)/(1-C135))*C137</f>
        <v>0</v>
      </c>
    </row>
    <row r="138" spans="1:4" ht="12.5">
      <c r="A138" s="12"/>
      <c r="B138" s="36" t="s">
        <v>46</v>
      </c>
      <c r="C138" s="118">
        <f>'12x36 - DIURNO (ARMADA)'!C135</f>
        <v>0</v>
      </c>
      <c r="D138" s="6">
        <f>((D150+D133+D134)/(1-C135))*C138</f>
        <v>0</v>
      </c>
    </row>
    <row r="139" spans="1:4" ht="13">
      <c r="A139" s="2"/>
      <c r="B139" s="75" t="s">
        <v>112</v>
      </c>
      <c r="C139" s="31"/>
      <c r="D139" s="11">
        <f>D133+D134+D135</f>
        <v>0</v>
      </c>
    </row>
    <row r="140" spans="1:4" ht="13">
      <c r="A140" s="53" t="s">
        <v>113</v>
      </c>
      <c r="B140" s="47"/>
      <c r="C140" s="47"/>
      <c r="D140" s="39"/>
    </row>
    <row r="141" spans="1:4" ht="13">
      <c r="A141" s="53" t="s">
        <v>114</v>
      </c>
      <c r="B141" s="39"/>
      <c r="C141" s="39"/>
      <c r="D141" s="39"/>
    </row>
    <row r="142" spans="1:4" ht="11.5">
      <c r="A142" s="39"/>
      <c r="B142" s="39"/>
      <c r="C142" s="39"/>
      <c r="D142" s="39"/>
    </row>
    <row r="143" spans="1:4" ht="13">
      <c r="A143" s="209" t="s">
        <v>71</v>
      </c>
      <c r="B143" s="209"/>
      <c r="C143" s="209"/>
      <c r="D143" s="209"/>
    </row>
    <row r="144" spans="1:4" ht="24" customHeight="1">
      <c r="A144" s="2"/>
      <c r="B144" s="255" t="s">
        <v>28</v>
      </c>
      <c r="C144" s="255"/>
      <c r="D144" s="78" t="s">
        <v>29</v>
      </c>
    </row>
    <row r="145" spans="1:4" ht="12.5">
      <c r="A145" s="32" t="s">
        <v>2</v>
      </c>
      <c r="B145" s="259" t="s">
        <v>30</v>
      </c>
      <c r="C145" s="259"/>
      <c r="D145" s="29">
        <f>D33</f>
        <v>0</v>
      </c>
    </row>
    <row r="146" spans="1:4" ht="12.5">
      <c r="A146" s="32" t="s">
        <v>4</v>
      </c>
      <c r="B146" s="259" t="s">
        <v>72</v>
      </c>
      <c r="C146" s="259"/>
      <c r="D146" s="29">
        <f>D79</f>
        <v>0</v>
      </c>
    </row>
    <row r="147" spans="1:4" ht="12.5">
      <c r="A147" s="32" t="s">
        <v>5</v>
      </c>
      <c r="B147" s="259" t="s">
        <v>73</v>
      </c>
      <c r="C147" s="259"/>
      <c r="D147" s="29">
        <f>D90</f>
        <v>0</v>
      </c>
    </row>
    <row r="148" spans="1:4" ht="24" customHeight="1">
      <c r="A148" s="32" t="s">
        <v>6</v>
      </c>
      <c r="B148" s="259" t="s">
        <v>74</v>
      </c>
      <c r="C148" s="259"/>
      <c r="D148" s="5">
        <f>D121</f>
        <v>0</v>
      </c>
    </row>
    <row r="149" spans="1:4" ht="12.5">
      <c r="A149" s="32" t="s">
        <v>7</v>
      </c>
      <c r="B149" s="259" t="s">
        <v>75</v>
      </c>
      <c r="C149" s="259"/>
      <c r="D149" s="29">
        <f>D128</f>
        <v>0</v>
      </c>
    </row>
    <row r="150" spans="1:4" ht="16.5" customHeight="1">
      <c r="A150" s="214" t="s">
        <v>76</v>
      </c>
      <c r="B150" s="214"/>
      <c r="C150" s="214"/>
      <c r="D150" s="11">
        <f>SUM(D145:D149)</f>
        <v>0</v>
      </c>
    </row>
    <row r="151" spans="1:4" ht="12.5">
      <c r="A151" s="32" t="s">
        <v>8</v>
      </c>
      <c r="B151" s="256" t="s">
        <v>77</v>
      </c>
      <c r="C151" s="256"/>
      <c r="D151" s="29">
        <f>D139</f>
        <v>0</v>
      </c>
    </row>
    <row r="152" spans="1:4" ht="16.5" customHeight="1">
      <c r="A152" s="214" t="s">
        <v>31</v>
      </c>
      <c r="B152" s="214"/>
      <c r="C152" s="214"/>
      <c r="D152" s="11">
        <f>TRUNC((D150+D151),2)</f>
        <v>0</v>
      </c>
    </row>
    <row r="153" spans="1:4" ht="12.75" hidden="1" customHeight="1">
      <c r="A153" s="175" t="s">
        <v>118</v>
      </c>
      <c r="B153" s="175"/>
      <c r="C153" s="175"/>
      <c r="D153" s="175"/>
    </row>
    <row r="157" spans="1:4" ht="11.5" hidden="1">
      <c r="C157" s="38"/>
    </row>
  </sheetData>
  <sheetProtection formatCells="0" formatColumns="0" formatRows="0" insertColumns="0" insertRows="0"/>
  <mergeCells count="81">
    <mergeCell ref="B11:C11"/>
    <mergeCell ref="B12:C12"/>
    <mergeCell ref="A7:B7"/>
    <mergeCell ref="C7:D7"/>
    <mergeCell ref="A8:B8"/>
    <mergeCell ref="C8:D8"/>
    <mergeCell ref="B27:C27"/>
    <mergeCell ref="B13:C13"/>
    <mergeCell ref="B14:C14"/>
    <mergeCell ref="B15:C15"/>
    <mergeCell ref="A17:D17"/>
    <mergeCell ref="A18:D18"/>
    <mergeCell ref="B19:C19"/>
    <mergeCell ref="A25:D25"/>
    <mergeCell ref="B20:C20"/>
    <mergeCell ref="B21:C21"/>
    <mergeCell ref="B22:C22"/>
    <mergeCell ref="B23:C23"/>
    <mergeCell ref="A26:D26"/>
    <mergeCell ref="A46:D46"/>
    <mergeCell ref="B28:C28"/>
    <mergeCell ref="A33:C33"/>
    <mergeCell ref="A34:D34"/>
    <mergeCell ref="A35:D35"/>
    <mergeCell ref="A36:D36"/>
    <mergeCell ref="A37:D37"/>
    <mergeCell ref="A41:B41"/>
    <mergeCell ref="A43:B43"/>
    <mergeCell ref="A44:D44"/>
    <mergeCell ref="A45:D45"/>
    <mergeCell ref="A72:D72"/>
    <mergeCell ref="A48:D48"/>
    <mergeCell ref="A58:B58"/>
    <mergeCell ref="A59:D59"/>
    <mergeCell ref="A60:D60"/>
    <mergeCell ref="A61:D61"/>
    <mergeCell ref="A63:D63"/>
    <mergeCell ref="C67:D67"/>
    <mergeCell ref="C68:D68"/>
    <mergeCell ref="C69:D69"/>
    <mergeCell ref="C70:D70"/>
    <mergeCell ref="C71:D71"/>
    <mergeCell ref="A121:B121"/>
    <mergeCell ref="A74:D74"/>
    <mergeCell ref="A79:B79"/>
    <mergeCell ref="A82:D82"/>
    <mergeCell ref="A90:B90"/>
    <mergeCell ref="A91:D91"/>
    <mergeCell ref="A93:D93"/>
    <mergeCell ref="A95:D95"/>
    <mergeCell ref="A97:D97"/>
    <mergeCell ref="A105:B105"/>
    <mergeCell ref="A107:B107"/>
    <mergeCell ref="A117:D117"/>
    <mergeCell ref="B144:C144"/>
    <mergeCell ref="A123:D123"/>
    <mergeCell ref="B124:C124"/>
    <mergeCell ref="B125:C125"/>
    <mergeCell ref="B126:C126"/>
    <mergeCell ref="B127:C127"/>
    <mergeCell ref="B128:C128"/>
    <mergeCell ref="A129:D129"/>
    <mergeCell ref="A130:D130"/>
    <mergeCell ref="A131:D131"/>
    <mergeCell ref="A143:D143"/>
    <mergeCell ref="B151:C151"/>
    <mergeCell ref="A152:C152"/>
    <mergeCell ref="A153:D153"/>
    <mergeCell ref="B29:C29"/>
    <mergeCell ref="B32:C32"/>
    <mergeCell ref="B30:C30"/>
    <mergeCell ref="B31:C31"/>
    <mergeCell ref="A109:D109"/>
    <mergeCell ref="A112:B112"/>
    <mergeCell ref="A114:B114"/>
    <mergeCell ref="B145:C145"/>
    <mergeCell ref="B146:C146"/>
    <mergeCell ref="B147:C147"/>
    <mergeCell ref="B148:C148"/>
    <mergeCell ref="B149:C149"/>
    <mergeCell ref="A150:C150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2" manualBreakCount="2">
    <brk id="46" max="3" man="1"/>
    <brk id="92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AE57C-5B10-417E-8C53-4577940682A7}">
  <dimension ref="A1:G18"/>
  <sheetViews>
    <sheetView showGridLines="0" workbookViewId="0">
      <selection activeCell="A19" sqref="A19:XFD20"/>
    </sheetView>
  </sheetViews>
  <sheetFormatPr defaultColWidth="0" defaultRowHeight="14.5" zeroHeight="1"/>
  <cols>
    <col min="1" max="1" width="8.54296875" customWidth="1"/>
    <col min="2" max="2" width="37.90625" customWidth="1"/>
    <col min="3" max="3" width="17.90625" style="111" bestFit="1" customWidth="1"/>
    <col min="4" max="4" width="18" bestFit="1" customWidth="1"/>
    <col min="5" max="5" width="17.90625" style="111" bestFit="1" customWidth="1"/>
    <col min="6" max="6" width="15.54296875" bestFit="1" customWidth="1"/>
    <col min="7" max="7" width="15.90625" style="111" bestFit="1" customWidth="1"/>
    <col min="8" max="16384" width="9.08984375" hidden="1"/>
  </cols>
  <sheetData>
    <row r="1" spans="1:7">
      <c r="A1" s="120" t="s">
        <v>165</v>
      </c>
      <c r="B1" s="123"/>
      <c r="C1" s="123"/>
      <c r="D1" s="123"/>
      <c r="E1" s="123"/>
      <c r="F1" s="123"/>
      <c r="G1" s="124"/>
    </row>
    <row r="2" spans="1:7" s="113" customFormat="1">
      <c r="A2" s="121" t="s">
        <v>166</v>
      </c>
      <c r="B2" s="122"/>
      <c r="C2" s="122"/>
      <c r="D2" s="122"/>
      <c r="E2" s="122"/>
      <c r="F2" s="122"/>
      <c r="G2" s="125"/>
    </row>
    <row r="3" spans="1:7" s="113" customFormat="1">
      <c r="A3" s="121" t="s">
        <v>167</v>
      </c>
      <c r="B3" s="122"/>
      <c r="C3" s="122"/>
      <c r="D3" s="122"/>
      <c r="E3" s="122"/>
      <c r="F3" s="122"/>
      <c r="G3" s="125"/>
    </row>
    <row r="4" spans="1:7">
      <c r="A4" s="121" t="s">
        <v>168</v>
      </c>
      <c r="B4" s="122"/>
      <c r="C4" s="122"/>
      <c r="D4" s="122"/>
      <c r="E4" s="122"/>
      <c r="F4" s="122"/>
      <c r="G4" s="125"/>
    </row>
    <row r="5" spans="1:7">
      <c r="A5" s="126" t="s">
        <v>169</v>
      </c>
      <c r="B5" s="127"/>
      <c r="C5" s="127"/>
      <c r="D5" s="127"/>
      <c r="E5" s="127"/>
      <c r="F5" s="127"/>
      <c r="G5" s="128"/>
    </row>
    <row r="6" spans="1:7">
      <c r="A6" s="271"/>
      <c r="B6" s="272"/>
      <c r="C6" s="272"/>
      <c r="D6" s="272"/>
      <c r="E6" s="272"/>
      <c r="F6" s="272"/>
      <c r="G6" s="273"/>
    </row>
    <row r="7" spans="1:7">
      <c r="A7" s="281" t="s">
        <v>50</v>
      </c>
      <c r="B7" s="282"/>
      <c r="C7" s="282"/>
      <c r="D7" s="282"/>
      <c r="E7" s="283"/>
      <c r="F7" s="279" t="s">
        <v>170</v>
      </c>
      <c r="G7" s="280"/>
    </row>
    <row r="8" spans="1:7">
      <c r="A8" s="281" t="s">
        <v>34</v>
      </c>
      <c r="B8" s="282"/>
      <c r="C8" s="282"/>
      <c r="D8" s="282"/>
      <c r="E8" s="283"/>
      <c r="F8" s="274" t="s">
        <v>221</v>
      </c>
      <c r="G8" s="276"/>
    </row>
    <row r="9" spans="1:7">
      <c r="A9" s="274"/>
      <c r="B9" s="275"/>
      <c r="C9" s="275"/>
      <c r="D9" s="275"/>
      <c r="E9" s="275"/>
      <c r="F9" s="275"/>
      <c r="G9" s="276"/>
    </row>
    <row r="10" spans="1:7">
      <c r="A10" s="263" t="s">
        <v>123</v>
      </c>
      <c r="B10" s="264"/>
      <c r="C10" s="264"/>
      <c r="D10" s="264"/>
      <c r="E10" s="264"/>
      <c r="F10" s="264"/>
      <c r="G10" s="265"/>
    </row>
    <row r="11" spans="1:7">
      <c r="A11" s="274"/>
      <c r="B11" s="275"/>
      <c r="C11" s="275"/>
      <c r="D11" s="275"/>
      <c r="E11" s="275"/>
      <c r="F11" s="275"/>
      <c r="G11" s="276"/>
    </row>
    <row r="12" spans="1:7" ht="43.5">
      <c r="A12" s="277" t="s">
        <v>131</v>
      </c>
      <c r="B12" s="278"/>
      <c r="C12" s="108" t="s">
        <v>132</v>
      </c>
      <c r="D12" s="105" t="s">
        <v>133</v>
      </c>
      <c r="E12" s="108" t="s">
        <v>134</v>
      </c>
      <c r="F12" s="105" t="s">
        <v>135</v>
      </c>
      <c r="G12" s="108" t="s">
        <v>141</v>
      </c>
    </row>
    <row r="13" spans="1:7">
      <c r="A13" s="277" t="s">
        <v>136</v>
      </c>
      <c r="B13" s="278"/>
      <c r="C13" s="108" t="s">
        <v>32</v>
      </c>
      <c r="D13" s="105" t="s">
        <v>137</v>
      </c>
      <c r="E13" s="108" t="s">
        <v>138</v>
      </c>
      <c r="F13" s="105" t="s">
        <v>139</v>
      </c>
      <c r="G13" s="108" t="s">
        <v>140</v>
      </c>
    </row>
    <row r="14" spans="1:7">
      <c r="A14" s="266" t="s">
        <v>159</v>
      </c>
      <c r="B14" s="267"/>
      <c r="C14" s="109">
        <f>'12x36 - DIURNO (ARMADA)'!D149</f>
        <v>0</v>
      </c>
      <c r="D14" s="106">
        <v>2</v>
      </c>
      <c r="E14" s="109">
        <f>C14*D14</f>
        <v>0</v>
      </c>
      <c r="F14" s="106">
        <v>1</v>
      </c>
      <c r="G14" s="109">
        <f>E14*F14</f>
        <v>0</v>
      </c>
    </row>
    <row r="15" spans="1:7">
      <c r="A15" s="266" t="s">
        <v>160</v>
      </c>
      <c r="B15" s="267"/>
      <c r="C15" s="109">
        <f>'12 x36 - NOTURNO (ARMADA)'!D152</f>
        <v>0</v>
      </c>
      <c r="D15" s="106">
        <v>2</v>
      </c>
      <c r="E15" s="109">
        <f t="shared" ref="E15" si="0">C15*D15</f>
        <v>0</v>
      </c>
      <c r="F15" s="106">
        <v>1</v>
      </c>
      <c r="G15" s="109">
        <f t="shared" ref="G15" si="1">E15*F15</f>
        <v>0</v>
      </c>
    </row>
    <row r="16" spans="1:7">
      <c r="A16" s="268"/>
      <c r="B16" s="269"/>
      <c r="C16" s="269"/>
      <c r="D16" s="269"/>
      <c r="E16" s="269"/>
      <c r="F16" s="269"/>
      <c r="G16" s="270"/>
    </row>
    <row r="17" spans="1:7">
      <c r="A17" s="107" t="s">
        <v>121</v>
      </c>
      <c r="B17" s="263" t="s">
        <v>141</v>
      </c>
      <c r="C17" s="264"/>
      <c r="D17" s="264"/>
      <c r="E17" s="264"/>
      <c r="F17" s="265"/>
      <c r="G17" s="110">
        <f>SUM(G14:G15)</f>
        <v>0</v>
      </c>
    </row>
    <row r="18" spans="1:7">
      <c r="A18" s="107" t="s">
        <v>122</v>
      </c>
      <c r="B18" s="263" t="s">
        <v>142</v>
      </c>
      <c r="C18" s="264"/>
      <c r="D18" s="264"/>
      <c r="E18" s="264"/>
      <c r="F18" s="265"/>
      <c r="G18" s="110">
        <f>G17*12</f>
        <v>0</v>
      </c>
    </row>
  </sheetData>
  <mergeCells count="15">
    <mergeCell ref="A6:G6"/>
    <mergeCell ref="A9:G9"/>
    <mergeCell ref="A11:G11"/>
    <mergeCell ref="A12:B12"/>
    <mergeCell ref="A13:B13"/>
    <mergeCell ref="F7:G7"/>
    <mergeCell ref="F8:G8"/>
    <mergeCell ref="A7:E7"/>
    <mergeCell ref="A8:E8"/>
    <mergeCell ref="A10:G10"/>
    <mergeCell ref="B18:F18"/>
    <mergeCell ref="A14:B14"/>
    <mergeCell ref="A15:B15"/>
    <mergeCell ref="A16:G16"/>
    <mergeCell ref="B17:F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INSUMOS - UNIFORME</vt:lpstr>
      <vt:lpstr>INSUMOS - EQUIPAMENTOS</vt:lpstr>
      <vt:lpstr>12x36 - DIURNO (ARMADA)</vt:lpstr>
      <vt:lpstr>12 x36 - NOTURNO (ARMADA)</vt:lpstr>
      <vt:lpstr>VALOR GLOBAL</vt:lpstr>
      <vt:lpstr>'12 x36 - NOTURNO (ARMADA)'!Area_de_impressao</vt:lpstr>
      <vt:lpstr>'12x36 - DIURNO (ARMADA)'!Area_de_impressao</vt:lpstr>
      <vt:lpstr>'INSUMOS - EQUIPAMENTOS'!Area_de_impressao</vt:lpstr>
      <vt:lpstr>'INSUMOS - UNIFORME'!Area_de_impressao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Elias Bastos Dos Santos</cp:lastModifiedBy>
  <cp:lastPrinted>2019-08-14T20:13:31Z</cp:lastPrinted>
  <dcterms:created xsi:type="dcterms:W3CDTF">2011-04-19T14:09:41Z</dcterms:created>
  <dcterms:modified xsi:type="dcterms:W3CDTF">2021-11-05T10:20:30Z</dcterms:modified>
</cp:coreProperties>
</file>